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 tabRatio="835"/>
  </bookViews>
  <sheets>
    <sheet name="All Results" sheetId="11" r:id="rId1"/>
    <sheet name="Mens 4x" sheetId="2" r:id="rId2"/>
    <sheet name="Mixed 4x" sheetId="3" r:id="rId3"/>
    <sheet name="Mens 4+-" sheetId="1" r:id="rId4"/>
    <sheet name="Womens 4+-" sheetId="16" r:id="rId5"/>
    <sheet name="Mens 2x" sheetId="8" r:id="rId6"/>
    <sheet name="Womens 2x" sheetId="5" r:id="rId7"/>
    <sheet name="Womens 1x" sheetId="7" r:id="rId8"/>
    <sheet name="Mixed 2x" sheetId="4" r:id="rId9"/>
    <sheet name="Mens 2-" sheetId="13" r:id="rId10"/>
    <sheet name="Men 1x" sheetId="6" r:id="rId11"/>
    <sheet name="Novice" sheetId="17" r:id="rId12"/>
    <sheet name="Womens 4x" sheetId="9" r:id="rId13"/>
    <sheet name="Fastest Boat" sheetId="18" r:id="rId14"/>
    <sheet name="Race Draw" sheetId="12" r:id="rId15"/>
    <sheet name="Sheet1" sheetId="14" r:id="rId16"/>
    <sheet name="Sheet2" sheetId="15" r:id="rId17"/>
  </sheets>
  <definedNames>
    <definedName name="_xlnm.Print_Area" localSheetId="0">'All Results'!$A$1:$O$17</definedName>
    <definedName name="_xlnm.Print_Area" localSheetId="9">'Mens 2-'!$A$1:$O$10</definedName>
    <definedName name="_xlnm.Print_Area" localSheetId="3">'Mens 4+-'!$A$1:$R$13</definedName>
    <definedName name="_xlnm.Print_Area" localSheetId="1">'Mens 4x'!$A$1:$Q$16</definedName>
    <definedName name="_xlnm.Print_Area" localSheetId="8">'Mixed 2x'!$A$2:$Q$9</definedName>
    <definedName name="_xlnm.Print_Area" localSheetId="11">Novice!$A$1:$Q$33</definedName>
    <definedName name="_xlnm.Print_Area" localSheetId="14">'Race Draw'!$A$1:$Q$47</definedName>
    <definedName name="_xlnm.Print_Area" localSheetId="16">Sheet2!$A$1:$C$36</definedName>
    <definedName name="_xlnm.Print_Area" localSheetId="6">'Womens 2x'!$A$1:$Q$16</definedName>
    <definedName name="_xlnm.Print_Area" localSheetId="4">'Womens 4+-'!$A$1:$R$12</definedName>
  </definedNames>
  <calcPr calcId="152511"/>
</workbook>
</file>

<file path=xl/calcChain.xml><?xml version="1.0" encoding="utf-8"?>
<calcChain xmlns="http://schemas.openxmlformats.org/spreadsheetml/2006/main">
  <c r="Q131" i="11" l="1"/>
  <c r="Q130" i="11"/>
  <c r="Q120" i="11"/>
  <c r="Q121" i="11"/>
  <c r="Q119" i="11"/>
  <c r="Q113" i="11"/>
  <c r="Q114" i="11"/>
  <c r="Q112" i="11"/>
  <c r="I136" i="11"/>
  <c r="N131" i="11"/>
  <c r="I131" i="11"/>
  <c r="J131" i="11" s="1"/>
  <c r="N130" i="11"/>
  <c r="O130" i="11" s="1"/>
  <c r="I130" i="11"/>
  <c r="J130" i="11" s="1"/>
  <c r="K130" i="11" s="1"/>
  <c r="N125" i="11"/>
  <c r="O125" i="11" s="1"/>
  <c r="P125" i="11" s="1"/>
  <c r="J125" i="11"/>
  <c r="K125" i="11" s="1"/>
  <c r="I125" i="11"/>
  <c r="I121" i="11"/>
  <c r="N120" i="11"/>
  <c r="I120" i="11"/>
  <c r="J120" i="11" s="1"/>
  <c r="N119" i="11"/>
  <c r="O119" i="11" s="1"/>
  <c r="I119" i="11"/>
  <c r="J119" i="11" s="1"/>
  <c r="K119" i="11" s="1"/>
  <c r="M114" i="11"/>
  <c r="I114" i="11"/>
  <c r="N114" i="11" s="1"/>
  <c r="N113" i="11"/>
  <c r="O113" i="11" s="1"/>
  <c r="P113" i="11" s="1"/>
  <c r="J113" i="11"/>
  <c r="K113" i="11" s="1"/>
  <c r="I113" i="11"/>
  <c r="M112" i="11"/>
  <c r="J112" i="11"/>
  <c r="K112" i="11" s="1"/>
  <c r="I112" i="11"/>
  <c r="N112" i="11" s="1"/>
  <c r="Q94" i="11"/>
  <c r="Q95" i="11"/>
  <c r="Q96" i="11"/>
  <c r="Q97" i="11"/>
  <c r="Q98" i="11"/>
  <c r="Q93" i="11"/>
  <c r="N35" i="11"/>
  <c r="I35" i="11"/>
  <c r="I34" i="11"/>
  <c r="J34" i="11" s="1"/>
  <c r="K34" i="11" s="1"/>
  <c r="M33" i="11"/>
  <c r="I33" i="11"/>
  <c r="J33" i="11" s="1"/>
  <c r="K33" i="11" s="1"/>
  <c r="M98" i="11"/>
  <c r="I98" i="11"/>
  <c r="J98" i="11" s="1"/>
  <c r="I97" i="11"/>
  <c r="N97" i="11" s="1"/>
  <c r="M96" i="11"/>
  <c r="I96" i="11"/>
  <c r="I95" i="11"/>
  <c r="J95" i="11" s="1"/>
  <c r="K95" i="11" s="1"/>
  <c r="I94" i="11"/>
  <c r="N94" i="11" s="1"/>
  <c r="I93" i="11"/>
  <c r="N93" i="11" s="1"/>
  <c r="I87" i="11"/>
  <c r="J87" i="11" s="1"/>
  <c r="K87" i="11" s="1"/>
  <c r="I86" i="11"/>
  <c r="N86" i="11" s="1"/>
  <c r="M81" i="11"/>
  <c r="I81" i="11"/>
  <c r="J81" i="11" s="1"/>
  <c r="Q105" i="11"/>
  <c r="Q104" i="11"/>
  <c r="Q106" i="11"/>
  <c r="Q107" i="11"/>
  <c r="Q103" i="11"/>
  <c r="I76" i="11"/>
  <c r="N76" i="11" s="1"/>
  <c r="I75" i="11"/>
  <c r="J75" i="11" s="1"/>
  <c r="K75" i="11" s="1"/>
  <c r="I74" i="11"/>
  <c r="J74" i="11" s="1"/>
  <c r="K74" i="11" s="1"/>
  <c r="M73" i="11"/>
  <c r="L73" i="11"/>
  <c r="I73" i="11"/>
  <c r="M72" i="11"/>
  <c r="L72" i="11"/>
  <c r="I72" i="11"/>
  <c r="M71" i="11"/>
  <c r="L71" i="11"/>
  <c r="I71" i="11"/>
  <c r="M70" i="11"/>
  <c r="L70" i="11"/>
  <c r="I70" i="11"/>
  <c r="J70" i="11" s="1"/>
  <c r="K70" i="11" s="1"/>
  <c r="I65" i="11"/>
  <c r="N65" i="11" s="1"/>
  <c r="I64" i="11"/>
  <c r="J64" i="11" s="1"/>
  <c r="K64" i="11" s="1"/>
  <c r="I63" i="11"/>
  <c r="N63" i="11" s="1"/>
  <c r="M62" i="11"/>
  <c r="I62" i="11"/>
  <c r="N62" i="11" s="1"/>
  <c r="I61" i="11"/>
  <c r="N61" i="11" s="1"/>
  <c r="I60" i="11"/>
  <c r="N60" i="11" s="1"/>
  <c r="I59" i="11"/>
  <c r="J59" i="11" s="1"/>
  <c r="K59" i="11" s="1"/>
  <c r="I58" i="11"/>
  <c r="J58" i="11" s="1"/>
  <c r="M57" i="11"/>
  <c r="I57" i="11"/>
  <c r="J57" i="11" s="1"/>
  <c r="I52" i="11"/>
  <c r="N52" i="11" s="1"/>
  <c r="M51" i="11"/>
  <c r="I51" i="11"/>
  <c r="M50" i="11"/>
  <c r="I50" i="11"/>
  <c r="J10" i="11"/>
  <c r="K10" i="11" s="1"/>
  <c r="M28" i="11"/>
  <c r="I28" i="11"/>
  <c r="N28" i="11" s="1"/>
  <c r="I27" i="11"/>
  <c r="N27" i="11" s="1"/>
  <c r="I26" i="11"/>
  <c r="J26" i="11" s="1"/>
  <c r="K26" i="11" s="1"/>
  <c r="I25" i="11"/>
  <c r="N25" i="11" s="1"/>
  <c r="I24" i="11"/>
  <c r="N24" i="11" s="1"/>
  <c r="M23" i="11"/>
  <c r="I23" i="11"/>
  <c r="J23" i="11" s="1"/>
  <c r="N10" i="11"/>
  <c r="O10" i="11" s="1"/>
  <c r="P10" i="11" s="1"/>
  <c r="H10" i="18"/>
  <c r="H11" i="18"/>
  <c r="H12" i="18"/>
  <c r="I12" i="18" s="1"/>
  <c r="J12" i="18" s="1"/>
  <c r="H15" i="18"/>
  <c r="I15" i="18" s="1"/>
  <c r="J15" i="18" s="1"/>
  <c r="H18" i="18"/>
  <c r="I18" i="18" s="1"/>
  <c r="J18" i="18" s="1"/>
  <c r="H13" i="18"/>
  <c r="I13" i="18" s="1"/>
  <c r="J13" i="18" s="1"/>
  <c r="H17" i="18"/>
  <c r="I17" i="18" s="1"/>
  <c r="J17" i="18" s="1"/>
  <c r="H16" i="18"/>
  <c r="I16" i="18" s="1"/>
  <c r="J16" i="18" s="1"/>
  <c r="H19" i="18"/>
  <c r="H9" i="18"/>
  <c r="E19" i="18"/>
  <c r="J33" i="17"/>
  <c r="K33" i="17" s="1"/>
  <c r="J22" i="17"/>
  <c r="K22" i="17" s="1"/>
  <c r="J10" i="17"/>
  <c r="K10" i="17" s="1"/>
  <c r="J11" i="17"/>
  <c r="K11" i="17"/>
  <c r="J9" i="17"/>
  <c r="K9" i="17" s="1"/>
  <c r="I16" i="6"/>
  <c r="J16" i="6" s="1"/>
  <c r="M16" i="6"/>
  <c r="J10" i="8"/>
  <c r="K10" i="8" s="1"/>
  <c r="J11" i="8"/>
  <c r="K11" i="8"/>
  <c r="J12" i="8"/>
  <c r="K12" i="8" s="1"/>
  <c r="J13" i="8"/>
  <c r="K13" i="8"/>
  <c r="J14" i="8"/>
  <c r="K14" i="8" s="1"/>
  <c r="J15" i="8"/>
  <c r="K15" i="8"/>
  <c r="J16" i="8"/>
  <c r="K16" i="8" s="1"/>
  <c r="J17" i="8"/>
  <c r="K17" i="8"/>
  <c r="M9" i="9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0" i="5"/>
  <c r="K10" i="5" s="1"/>
  <c r="K11" i="1"/>
  <c r="L11" i="1" s="1"/>
  <c r="K12" i="1"/>
  <c r="L12" i="1" s="1"/>
  <c r="K13" i="1"/>
  <c r="L13" i="1" s="1"/>
  <c r="K10" i="1"/>
  <c r="L10" i="1" s="1"/>
  <c r="J11" i="3"/>
  <c r="K11" i="3"/>
  <c r="K10" i="3"/>
  <c r="J10" i="3"/>
  <c r="E9" i="18"/>
  <c r="F9" i="18" s="1"/>
  <c r="E11" i="18"/>
  <c r="F11" i="18" s="1"/>
  <c r="E10" i="18"/>
  <c r="F10" i="18" s="1"/>
  <c r="E14" i="18"/>
  <c r="F14" i="18" s="1"/>
  <c r="E12" i="18"/>
  <c r="F12" i="18" s="1"/>
  <c r="E17" i="18"/>
  <c r="F17" i="18" s="1"/>
  <c r="E13" i="18"/>
  <c r="F13" i="18" s="1"/>
  <c r="E20" i="18"/>
  <c r="F20" i="18" s="1"/>
  <c r="E18" i="18"/>
  <c r="F18" i="18" s="1"/>
  <c r="E16" i="18"/>
  <c r="F16" i="18" s="1"/>
  <c r="M10" i="2"/>
  <c r="M10" i="3"/>
  <c r="I13" i="7"/>
  <c r="N13" i="7" s="1"/>
  <c r="M13" i="7"/>
  <c r="I10" i="7"/>
  <c r="N10" i="7" s="1"/>
  <c r="M10" i="7"/>
  <c r="O112" i="11" l="1"/>
  <c r="P112" i="11" s="1"/>
  <c r="P114" i="11"/>
  <c r="O114" i="11"/>
  <c r="J114" i="11"/>
  <c r="K114" i="11" s="1"/>
  <c r="P119" i="11"/>
  <c r="K120" i="11"/>
  <c r="N121" i="11"/>
  <c r="P130" i="11"/>
  <c r="K131" i="11"/>
  <c r="N136" i="11"/>
  <c r="O120" i="11"/>
  <c r="P120" i="11" s="1"/>
  <c r="J121" i="11"/>
  <c r="K121" i="11" s="1"/>
  <c r="O131" i="11"/>
  <c r="P131" i="11" s="1"/>
  <c r="J136" i="11"/>
  <c r="K136" i="11" s="1"/>
  <c r="N34" i="11"/>
  <c r="O94" i="11"/>
  <c r="P94" i="11" s="1"/>
  <c r="J94" i="11"/>
  <c r="K94" i="11" s="1"/>
  <c r="O35" i="11"/>
  <c r="P35" i="11" s="1"/>
  <c r="N33" i="11"/>
  <c r="Q33" i="11" s="1"/>
  <c r="O34" i="11"/>
  <c r="P34" i="11" s="1"/>
  <c r="J35" i="11"/>
  <c r="K35" i="11" s="1"/>
  <c r="N73" i="11"/>
  <c r="O63" i="11"/>
  <c r="P63" i="11" s="1"/>
  <c r="J65" i="11"/>
  <c r="K65" i="11" s="1"/>
  <c r="N57" i="11"/>
  <c r="O57" i="11" s="1"/>
  <c r="P57" i="11" s="1"/>
  <c r="J60" i="11"/>
  <c r="K60" i="11" s="1"/>
  <c r="J62" i="11"/>
  <c r="N74" i="11"/>
  <c r="O74" i="11" s="1"/>
  <c r="P74" i="11" s="1"/>
  <c r="J86" i="11"/>
  <c r="K86" i="11" s="1"/>
  <c r="K58" i="11"/>
  <c r="J63" i="11"/>
  <c r="K63" i="11" s="1"/>
  <c r="N87" i="11"/>
  <c r="Q87" i="11" s="1"/>
  <c r="N58" i="11"/>
  <c r="N95" i="11"/>
  <c r="O93" i="11"/>
  <c r="P93" i="11" s="1"/>
  <c r="J96" i="11"/>
  <c r="K96" i="11" s="1"/>
  <c r="J97" i="11"/>
  <c r="K97" i="11" s="1"/>
  <c r="K98" i="11"/>
  <c r="N98" i="11"/>
  <c r="J93" i="11"/>
  <c r="K93" i="11" s="1"/>
  <c r="N96" i="11"/>
  <c r="O97" i="11"/>
  <c r="P97" i="11" s="1"/>
  <c r="O86" i="11"/>
  <c r="P86" i="11" s="1"/>
  <c r="N81" i="11"/>
  <c r="Q81" i="11" s="1"/>
  <c r="K81" i="11"/>
  <c r="N70" i="11"/>
  <c r="O70" i="11" s="1"/>
  <c r="P70" i="11" s="1"/>
  <c r="N75" i="11"/>
  <c r="O75" i="11" s="1"/>
  <c r="P75" i="11" s="1"/>
  <c r="O73" i="11"/>
  <c r="P73" i="11" s="1"/>
  <c r="J71" i="11"/>
  <c r="K71" i="11" s="1"/>
  <c r="N71" i="11"/>
  <c r="O76" i="11"/>
  <c r="P76" i="11" s="1"/>
  <c r="J72" i="11"/>
  <c r="K72" i="11" s="1"/>
  <c r="N72" i="11"/>
  <c r="J76" i="11"/>
  <c r="K76" i="11" s="1"/>
  <c r="J73" i="11"/>
  <c r="K73" i="11" s="1"/>
  <c r="O61" i="11"/>
  <c r="P61" i="11" s="1"/>
  <c r="O62" i="11"/>
  <c r="P62" i="11" s="1"/>
  <c r="K57" i="11"/>
  <c r="N59" i="11"/>
  <c r="O60" i="11"/>
  <c r="P60" i="11" s="1"/>
  <c r="J61" i="11"/>
  <c r="K62" i="11"/>
  <c r="N64" i="11"/>
  <c r="O65" i="11"/>
  <c r="P65" i="11" s="1"/>
  <c r="K61" i="11"/>
  <c r="N50" i="11"/>
  <c r="N51" i="11"/>
  <c r="O52" i="11"/>
  <c r="J50" i="11"/>
  <c r="K50" i="11" s="1"/>
  <c r="J51" i="11"/>
  <c r="K51" i="11" s="1"/>
  <c r="J52" i="11"/>
  <c r="K52" i="11" s="1"/>
  <c r="P52" i="11"/>
  <c r="Q10" i="11"/>
  <c r="N26" i="11"/>
  <c r="O26" i="11" s="1"/>
  <c r="P26" i="11" s="1"/>
  <c r="J25" i="11"/>
  <c r="K25" i="11" s="1"/>
  <c r="O24" i="11"/>
  <c r="P24" i="11" s="1"/>
  <c r="O28" i="11"/>
  <c r="P28" i="11" s="1"/>
  <c r="O25" i="11"/>
  <c r="P25" i="11" s="1"/>
  <c r="J28" i="11"/>
  <c r="K28" i="11" s="1"/>
  <c r="K23" i="11"/>
  <c r="J27" i="11"/>
  <c r="K27" i="11" s="1"/>
  <c r="N23" i="11"/>
  <c r="J24" i="11"/>
  <c r="K24" i="11" s="1"/>
  <c r="O27" i="11"/>
  <c r="P27" i="11" s="1"/>
  <c r="H14" i="18"/>
  <c r="H20" i="18"/>
  <c r="I20" i="18" s="1"/>
  <c r="I11" i="18"/>
  <c r="J11" i="18" s="1"/>
  <c r="I10" i="18"/>
  <c r="J10" i="18" s="1"/>
  <c r="I9" i="18"/>
  <c r="J9" i="18" s="1"/>
  <c r="J20" i="18"/>
  <c r="I19" i="18"/>
  <c r="F19" i="18"/>
  <c r="E15" i="18"/>
  <c r="F15" i="18" s="1"/>
  <c r="J13" i="7"/>
  <c r="K13" i="7" s="1"/>
  <c r="N16" i="6"/>
  <c r="K16" i="6"/>
  <c r="J10" i="7"/>
  <c r="K10" i="7" s="1"/>
  <c r="O10" i="7"/>
  <c r="P10" i="7" s="1"/>
  <c r="O13" i="7"/>
  <c r="P13" i="7" s="1"/>
  <c r="N13" i="1"/>
  <c r="N10" i="1"/>
  <c r="M17" i="11"/>
  <c r="M11" i="17"/>
  <c r="M9" i="17"/>
  <c r="M13" i="6"/>
  <c r="M15" i="6"/>
  <c r="M9" i="4"/>
  <c r="M14" i="7"/>
  <c r="M11" i="7"/>
  <c r="M13" i="5"/>
  <c r="M10" i="5"/>
  <c r="M12" i="5"/>
  <c r="M11" i="5"/>
  <c r="M14" i="8"/>
  <c r="M9" i="8"/>
  <c r="N11" i="16"/>
  <c r="N10" i="16"/>
  <c r="M15" i="2"/>
  <c r="I33" i="17"/>
  <c r="N33" i="17" s="1"/>
  <c r="Q33" i="17" s="1"/>
  <c r="I17" i="17"/>
  <c r="I27" i="17"/>
  <c r="I28" i="17"/>
  <c r="I22" i="17"/>
  <c r="N22" i="17" s="1"/>
  <c r="Q22" i="17" s="1"/>
  <c r="I16" i="17"/>
  <c r="I18" i="17"/>
  <c r="I11" i="17"/>
  <c r="N11" i="17" s="1"/>
  <c r="I9" i="17"/>
  <c r="N9" i="17" s="1"/>
  <c r="I10" i="17"/>
  <c r="N10" i="17" s="1"/>
  <c r="I14" i="2"/>
  <c r="I11" i="9"/>
  <c r="I10" i="9"/>
  <c r="I9" i="9"/>
  <c r="I13" i="6"/>
  <c r="N13" i="6" s="1"/>
  <c r="I14" i="6"/>
  <c r="I10" i="6"/>
  <c r="I12" i="6"/>
  <c r="N12" i="6" s="1"/>
  <c r="I11" i="6"/>
  <c r="I15" i="6"/>
  <c r="J15" i="6" s="1"/>
  <c r="K15" i="6" s="1"/>
  <c r="I10" i="13"/>
  <c r="L10" i="13" s="1"/>
  <c r="I9" i="13"/>
  <c r="L9" i="13" s="1"/>
  <c r="I9" i="4"/>
  <c r="J9" i="4" s="1"/>
  <c r="K9" i="4" s="1"/>
  <c r="O136" i="11" l="1"/>
  <c r="P136" i="11" s="1"/>
  <c r="P121" i="11"/>
  <c r="O121" i="11"/>
  <c r="Q34" i="11"/>
  <c r="Q35" i="11"/>
  <c r="O33" i="11"/>
  <c r="P33" i="11" s="1"/>
  <c r="O87" i="11"/>
  <c r="P87" i="11" s="1"/>
  <c r="Q23" i="11"/>
  <c r="Q51" i="11"/>
  <c r="O95" i="11"/>
  <c r="P95" i="11" s="1"/>
  <c r="Q57" i="11"/>
  <c r="Q60" i="11"/>
  <c r="O58" i="11"/>
  <c r="P58" i="11" s="1"/>
  <c r="Q58" i="11"/>
  <c r="Q72" i="11"/>
  <c r="Q62" i="11"/>
  <c r="Q65" i="11"/>
  <c r="Q50" i="11"/>
  <c r="Q52" i="11"/>
  <c r="Q64" i="11"/>
  <c r="Q59" i="11"/>
  <c r="Q63" i="11"/>
  <c r="Q61" i="11"/>
  <c r="Q86" i="11"/>
  <c r="O96" i="11"/>
  <c r="P96" i="11" s="1"/>
  <c r="O98" i="11"/>
  <c r="P98" i="11" s="1"/>
  <c r="O81" i="11"/>
  <c r="P81" i="11" s="1"/>
  <c r="Q70" i="11"/>
  <c r="Q74" i="11"/>
  <c r="Q76" i="11"/>
  <c r="Q71" i="11"/>
  <c r="Q75" i="11"/>
  <c r="Q73" i="11"/>
  <c r="O72" i="11"/>
  <c r="P72" i="11" s="1"/>
  <c r="O71" i="11"/>
  <c r="P71" i="11" s="1"/>
  <c r="O59" i="11"/>
  <c r="P59" i="11" s="1"/>
  <c r="O64" i="11"/>
  <c r="P64" i="11" s="1"/>
  <c r="O50" i="11"/>
  <c r="P50" i="11" s="1"/>
  <c r="O51" i="11"/>
  <c r="P51" i="11" s="1"/>
  <c r="Q25" i="11"/>
  <c r="Q24" i="11"/>
  <c r="Q28" i="11"/>
  <c r="Q26" i="11"/>
  <c r="Q27" i="11"/>
  <c r="O23" i="11"/>
  <c r="P23" i="11" s="1"/>
  <c r="K19" i="18"/>
  <c r="K11" i="18"/>
  <c r="K16" i="18"/>
  <c r="I14" i="18"/>
  <c r="J14" i="18" s="1"/>
  <c r="K9" i="18"/>
  <c r="K17" i="18"/>
  <c r="K13" i="18"/>
  <c r="K15" i="18"/>
  <c r="K14" i="18"/>
  <c r="K18" i="18"/>
  <c r="K12" i="18"/>
  <c r="K10" i="18"/>
  <c r="K20" i="18"/>
  <c r="O13" i="6"/>
  <c r="P13" i="6" s="1"/>
  <c r="O16" i="6"/>
  <c r="P16" i="6" s="1"/>
  <c r="J19" i="18"/>
  <c r="N28" i="17"/>
  <c r="Q28" i="17" s="1"/>
  <c r="J28" i="17"/>
  <c r="K28" i="17" s="1"/>
  <c r="N27" i="17"/>
  <c r="J27" i="17"/>
  <c r="K27" i="17" s="1"/>
  <c r="N16" i="17"/>
  <c r="J16" i="17"/>
  <c r="K16" i="17" s="1"/>
  <c r="N18" i="17"/>
  <c r="O18" i="17" s="1"/>
  <c r="P18" i="17" s="1"/>
  <c r="J18" i="17"/>
  <c r="K18" i="17" s="1"/>
  <c r="N17" i="17"/>
  <c r="J17" i="17"/>
  <c r="K17" i="17" s="1"/>
  <c r="N14" i="2"/>
  <c r="J14" i="2"/>
  <c r="K14" i="2" s="1"/>
  <c r="N9" i="9"/>
  <c r="J9" i="9"/>
  <c r="K9" i="9" s="1"/>
  <c r="N10" i="9"/>
  <c r="K10" i="9"/>
  <c r="J10" i="9"/>
  <c r="N11" i="9"/>
  <c r="O11" i="9" s="1"/>
  <c r="P11" i="9" s="1"/>
  <c r="J11" i="9"/>
  <c r="K11" i="9" s="1"/>
  <c r="O10" i="9"/>
  <c r="P10" i="9" s="1"/>
  <c r="Q10" i="9"/>
  <c r="Q9" i="9"/>
  <c r="Q11" i="9"/>
  <c r="N11" i="6"/>
  <c r="J11" i="6"/>
  <c r="K11" i="6" s="1"/>
  <c r="O12" i="6"/>
  <c r="P12" i="6" s="1"/>
  <c r="J12" i="6"/>
  <c r="K12" i="6" s="1"/>
  <c r="N10" i="6"/>
  <c r="J10" i="6"/>
  <c r="K10" i="6" s="1"/>
  <c r="N14" i="6"/>
  <c r="J14" i="6"/>
  <c r="K14" i="6" s="1"/>
  <c r="J13" i="6"/>
  <c r="K13" i="6" s="1"/>
  <c r="N15" i="6"/>
  <c r="O9" i="13"/>
  <c r="O10" i="13"/>
  <c r="N9" i="4"/>
  <c r="O9" i="4" s="1"/>
  <c r="P9" i="4" s="1"/>
  <c r="O27" i="17"/>
  <c r="P27" i="17" s="1"/>
  <c r="Q27" i="17"/>
  <c r="O33" i="17"/>
  <c r="P33" i="17" s="1"/>
  <c r="Q9" i="17"/>
  <c r="O28" i="17"/>
  <c r="P28" i="17" s="1"/>
  <c r="O22" i="17"/>
  <c r="P22" i="17" s="1"/>
  <c r="Q11" i="17"/>
  <c r="O16" i="17"/>
  <c r="P16" i="17" s="1"/>
  <c r="Q10" i="17"/>
  <c r="O9" i="17"/>
  <c r="P9" i="17" s="1"/>
  <c r="O10" i="17"/>
  <c r="P10" i="17" s="1"/>
  <c r="O11" i="17"/>
  <c r="P11" i="17" s="1"/>
  <c r="O14" i="2"/>
  <c r="P14" i="2" s="1"/>
  <c r="O9" i="9"/>
  <c r="P9" i="9" s="1"/>
  <c r="O10" i="6"/>
  <c r="P10" i="6" s="1"/>
  <c r="M10" i="13"/>
  <c r="N10" i="13" s="1"/>
  <c r="M9" i="13"/>
  <c r="N9" i="13" s="1"/>
  <c r="I14" i="7"/>
  <c r="I12" i="7"/>
  <c r="I11" i="7"/>
  <c r="I12" i="5"/>
  <c r="N12" i="5" s="1"/>
  <c r="O12" i="5" s="1"/>
  <c r="P12" i="5" s="1"/>
  <c r="I14" i="5"/>
  <c r="N14" i="5" s="1"/>
  <c r="O14" i="5" s="1"/>
  <c r="P14" i="5" s="1"/>
  <c r="I16" i="5"/>
  <c r="N16" i="5" s="1"/>
  <c r="O16" i="5" s="1"/>
  <c r="P16" i="5" s="1"/>
  <c r="I15" i="5"/>
  <c r="N15" i="5" s="1"/>
  <c r="O15" i="5" s="1"/>
  <c r="P15" i="5" s="1"/>
  <c r="I10" i="5"/>
  <c r="N10" i="5" s="1"/>
  <c r="O10" i="5" s="1"/>
  <c r="P10" i="5" s="1"/>
  <c r="I13" i="5"/>
  <c r="N13" i="5" s="1"/>
  <c r="I11" i="5"/>
  <c r="N11" i="5" s="1"/>
  <c r="L12" i="5"/>
  <c r="L10" i="5"/>
  <c r="L13" i="5"/>
  <c r="L11" i="5"/>
  <c r="I14" i="8"/>
  <c r="N14" i="8" s="1"/>
  <c r="I11" i="8"/>
  <c r="N11" i="8" s="1"/>
  <c r="I13" i="8"/>
  <c r="N13" i="8" s="1"/>
  <c r="O13" i="8" s="1"/>
  <c r="I10" i="8"/>
  <c r="N10" i="8" s="1"/>
  <c r="I16" i="8"/>
  <c r="N16" i="8" s="1"/>
  <c r="O16" i="8" s="1"/>
  <c r="I12" i="8"/>
  <c r="N12" i="8" s="1"/>
  <c r="I17" i="8"/>
  <c r="N17" i="8" s="1"/>
  <c r="I15" i="8"/>
  <c r="N15" i="8" s="1"/>
  <c r="I9" i="8"/>
  <c r="J11" i="16"/>
  <c r="J12" i="16"/>
  <c r="J10" i="16"/>
  <c r="J12" i="1"/>
  <c r="O12" i="1" s="1"/>
  <c r="P12" i="1" s="1"/>
  <c r="J11" i="1"/>
  <c r="O11" i="1" s="1"/>
  <c r="J13" i="1"/>
  <c r="O13" i="1" s="1"/>
  <c r="P13" i="1" s="1"/>
  <c r="Q13" i="1" s="1"/>
  <c r="J10" i="1"/>
  <c r="O10" i="1" s="1"/>
  <c r="I11" i="3"/>
  <c r="N11" i="3" s="1"/>
  <c r="I10" i="3"/>
  <c r="N10" i="3" s="1"/>
  <c r="O10" i="3" s="1"/>
  <c r="P10" i="3" s="1"/>
  <c r="I13" i="2"/>
  <c r="I15" i="2"/>
  <c r="I11" i="2"/>
  <c r="I12" i="2"/>
  <c r="I10" i="2"/>
  <c r="I17" i="11"/>
  <c r="I16" i="11"/>
  <c r="N17" i="11" l="1"/>
  <c r="J17" i="11"/>
  <c r="K17" i="11" s="1"/>
  <c r="N16" i="11"/>
  <c r="O16" i="11" s="1"/>
  <c r="P16" i="11" s="1"/>
  <c r="J16" i="11"/>
  <c r="K16" i="11" s="1"/>
  <c r="O15" i="6"/>
  <c r="P15" i="6" s="1"/>
  <c r="Q15" i="6"/>
  <c r="Q10" i="6"/>
  <c r="O11" i="6"/>
  <c r="P11" i="6" s="1"/>
  <c r="Q11" i="6"/>
  <c r="Q13" i="6"/>
  <c r="O14" i="6"/>
  <c r="P14" i="6" s="1"/>
  <c r="Q14" i="6"/>
  <c r="Q16" i="6"/>
  <c r="Q12" i="6"/>
  <c r="Q18" i="17"/>
  <c r="Q17" i="17"/>
  <c r="O17" i="17"/>
  <c r="P17" i="17" s="1"/>
  <c r="Q16" i="17"/>
  <c r="N15" i="2"/>
  <c r="J15" i="2"/>
  <c r="K15" i="2" s="1"/>
  <c r="N10" i="2"/>
  <c r="J10" i="2"/>
  <c r="K10" i="2" s="1"/>
  <c r="N13" i="2"/>
  <c r="J13" i="2"/>
  <c r="K13" i="2" s="1"/>
  <c r="N12" i="2"/>
  <c r="J12" i="2"/>
  <c r="K12" i="2" s="1"/>
  <c r="N11" i="2"/>
  <c r="J11" i="2"/>
  <c r="K11" i="2" s="1"/>
  <c r="O11" i="16"/>
  <c r="R11" i="16" s="1"/>
  <c r="K11" i="16"/>
  <c r="L11" i="16" s="1"/>
  <c r="O10" i="16"/>
  <c r="K10" i="16"/>
  <c r="L10" i="16" s="1"/>
  <c r="O12" i="16"/>
  <c r="P12" i="16" s="1"/>
  <c r="Q12" i="16" s="1"/>
  <c r="K12" i="16"/>
  <c r="L12" i="16" s="1"/>
  <c r="N9" i="8"/>
  <c r="J9" i="8"/>
  <c r="K9" i="8" s="1"/>
  <c r="R10" i="16"/>
  <c r="R12" i="16"/>
  <c r="Q9" i="4"/>
  <c r="Q9" i="8"/>
  <c r="O14" i="8"/>
  <c r="P14" i="8" s="1"/>
  <c r="N12" i="7"/>
  <c r="J12" i="7"/>
  <c r="K12" i="7" s="1"/>
  <c r="N11" i="7"/>
  <c r="O11" i="7" s="1"/>
  <c r="P11" i="7" s="1"/>
  <c r="J11" i="7"/>
  <c r="K11" i="7" s="1"/>
  <c r="N14" i="7"/>
  <c r="J14" i="7"/>
  <c r="K14" i="7" s="1"/>
  <c r="P11" i="1"/>
  <c r="Q11" i="1" s="1"/>
  <c r="Q14" i="8"/>
  <c r="Q15" i="8"/>
  <c r="Q10" i="8"/>
  <c r="Q17" i="8"/>
  <c r="Q13" i="8"/>
  <c r="Q12" i="8"/>
  <c r="Q11" i="8"/>
  <c r="Q16" i="8"/>
  <c r="O17" i="11"/>
  <c r="P17" i="11" s="1"/>
  <c r="O13" i="5"/>
  <c r="P13" i="5" s="1"/>
  <c r="Q14" i="5"/>
  <c r="Q13" i="5"/>
  <c r="Q12" i="5"/>
  <c r="Q15" i="5"/>
  <c r="Q10" i="5"/>
  <c r="Q11" i="5"/>
  <c r="Q16" i="5"/>
  <c r="O11" i="5"/>
  <c r="P11" i="5" s="1"/>
  <c r="O15" i="8"/>
  <c r="P15" i="8" s="1"/>
  <c r="O10" i="8"/>
  <c r="P10" i="8" s="1"/>
  <c r="O17" i="8"/>
  <c r="P17" i="8" s="1"/>
  <c r="O12" i="8"/>
  <c r="P12" i="8" s="1"/>
  <c r="O11" i="8"/>
  <c r="P11" i="8" s="1"/>
  <c r="P16" i="8"/>
  <c r="P13" i="8"/>
  <c r="O9" i="8"/>
  <c r="P9" i="8" s="1"/>
  <c r="P11" i="16"/>
  <c r="Q11" i="16" s="1"/>
  <c r="P10" i="16"/>
  <c r="Q10" i="16" s="1"/>
  <c r="Q12" i="1"/>
  <c r="R11" i="1"/>
  <c r="R12" i="1"/>
  <c r="R10" i="1"/>
  <c r="R13" i="1"/>
  <c r="Q10" i="3"/>
  <c r="Q11" i="3"/>
  <c r="P10" i="1"/>
  <c r="Q10" i="1" s="1"/>
  <c r="O11" i="3"/>
  <c r="P11" i="3" s="1"/>
  <c r="O12" i="2"/>
  <c r="P12" i="2" s="1"/>
  <c r="O15" i="2"/>
  <c r="P15" i="2" s="1"/>
  <c r="O13" i="2"/>
  <c r="P13" i="2" s="1"/>
  <c r="A26" i="12"/>
  <c r="A28" i="12" s="1"/>
  <c r="A30" i="12" s="1"/>
  <c r="A31" i="12" s="1"/>
  <c r="A32" i="12" s="1"/>
  <c r="A33" i="12" s="1"/>
  <c r="A34" i="12" s="1"/>
  <c r="A35" i="12" s="1"/>
  <c r="A37" i="12" s="1"/>
  <c r="A39" i="12" s="1"/>
  <c r="A40" i="12" s="1"/>
  <c r="A41" i="12" s="1"/>
  <c r="A42" i="12" s="1"/>
  <c r="G10" i="12" s="1"/>
  <c r="G11" i="12" s="1"/>
  <c r="G12" i="12" s="1"/>
  <c r="G13" i="12" s="1"/>
  <c r="G14" i="12" s="1"/>
  <c r="G15" i="12" s="1"/>
  <c r="G16" i="12" s="1"/>
  <c r="G17" i="12" s="1"/>
  <c r="G19" i="12" s="1"/>
  <c r="G20" i="12" s="1"/>
  <c r="G21" i="12" s="1"/>
  <c r="G23" i="12" s="1"/>
  <c r="G24" i="12" s="1"/>
  <c r="G26" i="12" s="1"/>
  <c r="G27" i="12" s="1"/>
  <c r="G28" i="12" s="1"/>
  <c r="G29" i="12" s="1"/>
  <c r="G30" i="12" s="1"/>
  <c r="G31" i="12" s="1"/>
  <c r="G32" i="12" s="1"/>
  <c r="G33" i="12" s="1"/>
  <c r="G35" i="12" s="1"/>
  <c r="G38" i="12" s="1"/>
  <c r="G39" i="12" s="1"/>
  <c r="G41" i="12" s="1"/>
  <c r="G42" i="12" s="1"/>
  <c r="G43" i="12" s="1"/>
  <c r="G45" i="12" s="1"/>
  <c r="G46" i="12" s="1"/>
  <c r="M10" i="12" s="1"/>
  <c r="M12" i="12" s="1"/>
  <c r="M13" i="12" s="1"/>
  <c r="M14" i="12" s="1"/>
  <c r="M16" i="12" s="1"/>
  <c r="M17" i="12" s="1"/>
  <c r="M19" i="12" s="1"/>
  <c r="M20" i="12" s="1"/>
  <c r="M22" i="12" s="1"/>
  <c r="M23" i="12" s="1"/>
  <c r="M25" i="12" s="1"/>
  <c r="Q17" i="11" l="1"/>
  <c r="Q16" i="11"/>
  <c r="Q11" i="2"/>
  <c r="O11" i="2"/>
  <c r="P11" i="2" s="1"/>
  <c r="Q10" i="2"/>
  <c r="O10" i="2"/>
  <c r="P10" i="2" s="1"/>
  <c r="Q13" i="2"/>
  <c r="Q14" i="2"/>
  <c r="Q12" i="2"/>
  <c r="Q15" i="2"/>
  <c r="Q14" i="7"/>
  <c r="O12" i="7"/>
  <c r="P12" i="7" s="1"/>
  <c r="Q12" i="7"/>
  <c r="Q11" i="7"/>
  <c r="O14" i="7"/>
  <c r="P14" i="7" s="1"/>
  <c r="Q13" i="7"/>
  <c r="Q10" i="7"/>
</calcChain>
</file>

<file path=xl/sharedStrings.xml><?xml version="1.0" encoding="utf-8"?>
<sst xmlns="http://schemas.openxmlformats.org/spreadsheetml/2006/main" count="1148" uniqueCount="147">
  <si>
    <t>Mens 4+/4-</t>
  </si>
  <si>
    <t>Coxwain?</t>
  </si>
  <si>
    <t>Bow</t>
  </si>
  <si>
    <t>Order</t>
  </si>
  <si>
    <t>Club</t>
  </si>
  <si>
    <t>Crew</t>
  </si>
  <si>
    <t>Y/N</t>
  </si>
  <si>
    <t>Start Time</t>
  </si>
  <si>
    <t>Finish Time</t>
  </si>
  <si>
    <t>Time</t>
  </si>
  <si>
    <t>Crew Age</t>
  </si>
  <si>
    <t>Handicap</t>
  </si>
  <si>
    <t>Adj Time</t>
  </si>
  <si>
    <t>Minutes</t>
  </si>
  <si>
    <t>Seconds</t>
  </si>
  <si>
    <t>Rank</t>
  </si>
  <si>
    <t>UFV</t>
  </si>
  <si>
    <t>Mens 4x</t>
  </si>
  <si>
    <t>VRC</t>
  </si>
  <si>
    <t>DDRC</t>
  </si>
  <si>
    <t>Craveiro</t>
  </si>
  <si>
    <t>Mixed 4x</t>
  </si>
  <si>
    <t>Norris</t>
  </si>
  <si>
    <t>FLCRC</t>
  </si>
  <si>
    <t>FLYRS</t>
  </si>
  <si>
    <t>Mixed 2x</t>
  </si>
  <si>
    <t xml:space="preserve"> Time</t>
  </si>
  <si>
    <t>Womens 2x</t>
  </si>
  <si>
    <t>Rowley</t>
  </si>
  <si>
    <t>SFU</t>
  </si>
  <si>
    <t>Grubb</t>
  </si>
  <si>
    <t>Rouse</t>
  </si>
  <si>
    <t>Mens 1x</t>
  </si>
  <si>
    <t>Crowley</t>
  </si>
  <si>
    <t>Womens 1x</t>
  </si>
  <si>
    <t>Mens 2x</t>
  </si>
  <si>
    <t>Contreras</t>
  </si>
  <si>
    <t>Garrett</t>
  </si>
  <si>
    <t>Easton</t>
  </si>
  <si>
    <t>Womens 4x</t>
  </si>
  <si>
    <t>Womens 8+</t>
  </si>
  <si>
    <t>Anderson</t>
  </si>
  <si>
    <t>FLIGHT 1 ENTRIES</t>
  </si>
  <si>
    <t>FLIGHT 2 ENTRIES</t>
  </si>
  <si>
    <t>FLIGHT 3 ENTRIES</t>
  </si>
  <si>
    <t>Bow #</t>
  </si>
  <si>
    <t>Category</t>
  </si>
  <si>
    <t>Name</t>
  </si>
  <si>
    <t>Men's 8+</t>
  </si>
  <si>
    <t>Sr.A</t>
  </si>
  <si>
    <t>Lee</t>
  </si>
  <si>
    <t>Men's 2x</t>
  </si>
  <si>
    <t>Men's 4x</t>
  </si>
  <si>
    <t>UFV ALUM</t>
  </si>
  <si>
    <t>Sr. A</t>
  </si>
  <si>
    <t>Jones</t>
  </si>
  <si>
    <t>Sleightholme</t>
  </si>
  <si>
    <t>Jr. A</t>
  </si>
  <si>
    <t>N. Women's 8+</t>
  </si>
  <si>
    <t>Sr. B</t>
  </si>
  <si>
    <t>Smith</t>
  </si>
  <si>
    <t>Laird</t>
  </si>
  <si>
    <t>Nunez</t>
  </si>
  <si>
    <t>C. Chan</t>
  </si>
  <si>
    <t>Kettler</t>
  </si>
  <si>
    <t>Curry</t>
  </si>
  <si>
    <t>Rudstad-Eliot</t>
  </si>
  <si>
    <t>Jr. B</t>
  </si>
  <si>
    <t>Veleshuk</t>
  </si>
  <si>
    <t>Velestuk</t>
  </si>
  <si>
    <t>Bousfield</t>
  </si>
  <si>
    <t>N. Men's 4x</t>
  </si>
  <si>
    <t>Edge</t>
  </si>
  <si>
    <t>Haslhan</t>
  </si>
  <si>
    <t>Lau</t>
  </si>
  <si>
    <t xml:space="preserve">FLYRS/UFV </t>
  </si>
  <si>
    <t>Sr.B</t>
  </si>
  <si>
    <t>Mross</t>
  </si>
  <si>
    <t>N. Women's 4x</t>
  </si>
  <si>
    <t>Cowie</t>
  </si>
  <si>
    <t>Mangat</t>
  </si>
  <si>
    <t>Men's 4+/-</t>
  </si>
  <si>
    <t>Figueiredo</t>
  </si>
  <si>
    <t>Nicomekl</t>
  </si>
  <si>
    <t>Straka</t>
  </si>
  <si>
    <t>Fischer</t>
  </si>
  <si>
    <t>N. Women's 2x</t>
  </si>
  <si>
    <t>Men's 2-</t>
  </si>
  <si>
    <t>Krahn</t>
  </si>
  <si>
    <t>Li</t>
  </si>
  <si>
    <t>Dueck</t>
  </si>
  <si>
    <t>Women's 4+/-</t>
  </si>
  <si>
    <t>Forsting</t>
  </si>
  <si>
    <t>Men's 1x</t>
  </si>
  <si>
    <t>Collins</t>
  </si>
  <si>
    <t>Stout</t>
  </si>
  <si>
    <t>Camparmo</t>
  </si>
  <si>
    <t>Women's 2x</t>
  </si>
  <si>
    <t>Payne</t>
  </si>
  <si>
    <t>Delbruck</t>
  </si>
  <si>
    <t>Moniz-Lecce</t>
  </si>
  <si>
    <t>Biorn</t>
  </si>
  <si>
    <t>Women's 1x</t>
  </si>
  <si>
    <t>Gambrel</t>
  </si>
  <si>
    <t>Women's 8+</t>
  </si>
  <si>
    <t>Stratford</t>
  </si>
  <si>
    <t>Riley</t>
  </si>
  <si>
    <t>McCulloch</t>
  </si>
  <si>
    <t>Helmer</t>
  </si>
  <si>
    <t>Women's 4x</t>
  </si>
  <si>
    <t>Drohan</t>
  </si>
  <si>
    <t>Franklin</t>
  </si>
  <si>
    <t>Olive</t>
  </si>
  <si>
    <t>N. Men's 2x</t>
  </si>
  <si>
    <t>Gill</t>
  </si>
  <si>
    <t>Milne</t>
  </si>
  <si>
    <t>Time (s)</t>
  </si>
  <si>
    <t>Adj. Time</t>
  </si>
  <si>
    <t>N</t>
  </si>
  <si>
    <t>Yes</t>
  </si>
  <si>
    <t>-</t>
  </si>
  <si>
    <t>Womens 4+/4-</t>
  </si>
  <si>
    <t>Mens 2-</t>
  </si>
  <si>
    <t>AdjTime</t>
  </si>
  <si>
    <t>Novice Womens 8+</t>
  </si>
  <si>
    <t xml:space="preserve">Smith </t>
  </si>
  <si>
    <t>Novice Mens 4x</t>
  </si>
  <si>
    <t>Novice Mens 2x</t>
  </si>
  <si>
    <t>Novice Womens 4x</t>
  </si>
  <si>
    <t>Novice Womens 2x</t>
  </si>
  <si>
    <t xml:space="preserve">Y </t>
  </si>
  <si>
    <t>Y</t>
  </si>
  <si>
    <t>M 8</t>
  </si>
  <si>
    <t>W 8</t>
  </si>
  <si>
    <t>W 4x</t>
  </si>
  <si>
    <t>M 4x</t>
  </si>
  <si>
    <t>Mix 4x</t>
  </si>
  <si>
    <t>M 4+/-</t>
  </si>
  <si>
    <t>W 4+/-</t>
  </si>
  <si>
    <t>M 2x</t>
  </si>
  <si>
    <t>W 2x</t>
  </si>
  <si>
    <t>W 1x</t>
  </si>
  <si>
    <t>M 1x</t>
  </si>
  <si>
    <t>Mix 2x</t>
  </si>
  <si>
    <t>Adjusted Time</t>
  </si>
  <si>
    <t>Raw Time</t>
  </si>
  <si>
    <t>Gambrel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</si>
</sst>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 applyBorder="1"/>
    <xf numFmtId="0" fontId="3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2" borderId="9" xfId="0" applyFont="1" applyFill="1" applyBorder="1"/>
    <xf numFmtId="0" fontId="4" fillId="2" borderId="10" xfId="0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0" fillId="2" borderId="11" xfId="0" applyFill="1" applyBorder="1"/>
    <xf numFmtId="0" fontId="3" fillId="2" borderId="12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0" fillId="2" borderId="13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6" fillId="0" borderId="0" xfId="0" applyFont="1"/>
    <xf numFmtId="0" fontId="0" fillId="0" borderId="0" xfId="0" applyFill="1" applyBorder="1"/>
    <xf numFmtId="0" fontId="0" fillId="2" borderId="0" xfId="0" quotePrefix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NumberFormat="1" applyFill="1"/>
    <xf numFmtId="0" fontId="0" fillId="2" borderId="16" xfId="0" applyFill="1" applyBorder="1"/>
    <xf numFmtId="0" fontId="0" fillId="2" borderId="17" xfId="0" applyFill="1" applyBorder="1"/>
    <xf numFmtId="0" fontId="0" fillId="2" borderId="4" xfId="0" applyFill="1" applyBorder="1"/>
    <xf numFmtId="0" fontId="0" fillId="2" borderId="18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77315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15990" cy="1162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180975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952875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29125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295275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310852D-3DD5-4E02-B8A8-C7EBBED7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695700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295275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952875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38100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09F64D3-5E20-4A55-A55F-DF75ACEA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38650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8</xdr:col>
      <xdr:colOff>409574</xdr:colOff>
      <xdr:row>6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4514849" cy="13334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39</xdr:row>
      <xdr:rowOff>95250</xdr:rowOff>
    </xdr:from>
    <xdr:to>
      <xdr:col>4</xdr:col>
      <xdr:colOff>714375</xdr:colOff>
      <xdr:row>39</xdr:row>
      <xdr:rowOff>104775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94D42ABF-8EBE-41F1-A22A-EA55D950B7EB}"/>
            </a:ext>
          </a:extLst>
        </xdr:cNvPr>
        <xdr:cNvCxnSpPr/>
      </xdr:nvCxnSpPr>
      <xdr:spPr>
        <a:xfrm flipV="1">
          <a:off x="95250" y="7524750"/>
          <a:ext cx="2590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695325</xdr:colOff>
      <xdr:row>18</xdr:row>
      <xdr:rowOff>114300</xdr:rowOff>
    </xdr:from>
    <xdr:to>
      <xdr:col>10</xdr:col>
      <xdr:colOff>742950</xdr:colOff>
      <xdr:row>18</xdr:row>
      <xdr:rowOff>123825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3FFC8EA5-D97F-4650-B48D-6836498B99C6}"/>
            </a:ext>
          </a:extLst>
        </xdr:cNvPr>
        <xdr:cNvCxnSpPr/>
      </xdr:nvCxnSpPr>
      <xdr:spPr>
        <a:xfrm flipV="1">
          <a:off x="4133850" y="3543300"/>
          <a:ext cx="16573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47624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2442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28574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4817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609599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8639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609599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640E16C-F3E2-4067-A56D-B921AB997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9109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180975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48175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247649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905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590550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57750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180974</xdr:colOff>
      <xdr:row>5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4817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136"/>
  <sheetViews>
    <sheetView tabSelected="1" workbookViewId="0">
      <selection activeCell="O4" sqref="O4"/>
    </sheetView>
  </sheetViews>
  <sheetFormatPr defaultRowHeight="15" x14ac:dyDescent="0.25"/>
  <cols>
    <col min="1" max="1" width="4.42578125" customWidth="1"/>
    <col min="2" max="2" width="6.5703125" customWidth="1"/>
    <col min="4" max="4" width="12.85546875" bestFit="1" customWidth="1"/>
    <col min="9" max="9" width="9.140625" hidden="1" customWidth="1"/>
    <col min="10" max="11" width="9.140625" customWidth="1"/>
    <col min="12" max="12" width="9.140625" hidden="1" customWidth="1"/>
    <col min="14" max="14" width="0" hidden="1" customWidth="1"/>
  </cols>
  <sheetData>
    <row r="7" spans="1:17" s="126" customFormat="1" x14ac:dyDescent="0.25"/>
    <row r="8" spans="1:17" s="126" customFormat="1" ht="21.75" thickBot="1" x14ac:dyDescent="0.4">
      <c r="B8" s="70" t="s">
        <v>48</v>
      </c>
      <c r="J8" s="178" t="s">
        <v>145</v>
      </c>
      <c r="K8" s="178"/>
      <c r="O8" s="177" t="s">
        <v>144</v>
      </c>
      <c r="P8" s="177"/>
    </row>
    <row r="9" spans="1:17" s="126" customFormat="1" ht="15.75" thickBot="1" x14ac:dyDescent="0.3">
      <c r="A9" s="120" t="s">
        <v>2</v>
      </c>
      <c r="B9" s="117" t="s">
        <v>3</v>
      </c>
      <c r="C9" s="117" t="s">
        <v>4</v>
      </c>
      <c r="D9" s="118" t="s">
        <v>5</v>
      </c>
      <c r="E9" s="175" t="s">
        <v>7</v>
      </c>
      <c r="F9" s="176"/>
      <c r="G9" s="175" t="s">
        <v>8</v>
      </c>
      <c r="H9" s="176"/>
      <c r="I9" s="121" t="s">
        <v>116</v>
      </c>
      <c r="J9" s="123" t="s">
        <v>13</v>
      </c>
      <c r="K9" s="123" t="s">
        <v>14</v>
      </c>
      <c r="L9" s="119" t="s">
        <v>10</v>
      </c>
      <c r="M9" s="119" t="s">
        <v>11</v>
      </c>
      <c r="N9" s="122" t="s">
        <v>117</v>
      </c>
      <c r="O9" s="123" t="s">
        <v>13</v>
      </c>
      <c r="P9" s="123" t="s">
        <v>14</v>
      </c>
      <c r="Q9" s="124" t="s">
        <v>15</v>
      </c>
    </row>
    <row r="10" spans="1:17" s="126" customFormat="1" x14ac:dyDescent="0.25">
      <c r="A10" s="144">
        <v>1</v>
      </c>
      <c r="B10" s="172">
        <v>1</v>
      </c>
      <c r="C10" s="172" t="s">
        <v>29</v>
      </c>
      <c r="D10" s="127" t="s">
        <v>50</v>
      </c>
      <c r="E10" s="171"/>
      <c r="F10" s="171"/>
      <c r="G10" s="171"/>
      <c r="H10" s="171"/>
      <c r="I10" s="127">
        <v>1587</v>
      </c>
      <c r="J10" s="127">
        <f>ROUNDDOWN(I10/60,0)</f>
        <v>26</v>
      </c>
      <c r="K10" s="127">
        <f>(I10-J10*60)</f>
        <v>27</v>
      </c>
      <c r="L10" s="171"/>
      <c r="M10" s="171"/>
      <c r="N10" s="127">
        <f>I10-M10</f>
        <v>1587</v>
      </c>
      <c r="O10" s="127">
        <f>ROUNDDOWN(N10/60,0)</f>
        <v>26</v>
      </c>
      <c r="P10" s="127">
        <f>(N10-O10*60)</f>
        <v>27</v>
      </c>
      <c r="Q10" s="128">
        <f>RANK(N10,N10:N12,1)</f>
        <v>1</v>
      </c>
    </row>
    <row r="11" spans="1:17" s="126" customFormat="1" x14ac:dyDescent="0.25"/>
    <row r="12" spans="1:17" s="126" customFormat="1" x14ac:dyDescent="0.25"/>
    <row r="13" spans="1:17" ht="21" x14ac:dyDescent="0.35">
      <c r="A13" s="108"/>
      <c r="B13" s="70" t="s">
        <v>40</v>
      </c>
      <c r="C13" s="108"/>
      <c r="D13" s="108"/>
      <c r="E13" s="108"/>
      <c r="F13" s="108"/>
      <c r="G13" s="108"/>
      <c r="H13" s="108"/>
      <c r="I13" s="108"/>
      <c r="L13" s="108"/>
      <c r="M13" s="108"/>
      <c r="N13" s="108"/>
      <c r="O13" s="108"/>
    </row>
    <row r="14" spans="1:17" ht="15.75" thickBot="1" x14ac:dyDescent="0.3">
      <c r="A14" s="108"/>
      <c r="B14" s="108"/>
      <c r="C14" s="108"/>
      <c r="D14" s="108"/>
      <c r="E14" s="108"/>
      <c r="F14" s="108"/>
      <c r="G14" s="108"/>
      <c r="H14" s="108"/>
      <c r="I14" s="108"/>
      <c r="J14" s="178" t="s">
        <v>145</v>
      </c>
      <c r="K14" s="178"/>
      <c r="L14" s="108"/>
      <c r="M14" s="108"/>
      <c r="N14" s="108"/>
      <c r="O14" s="177" t="s">
        <v>144</v>
      </c>
      <c r="P14" s="177"/>
    </row>
    <row r="15" spans="1:17" ht="15.75" thickBot="1" x14ac:dyDescent="0.3">
      <c r="A15" s="112" t="s">
        <v>2</v>
      </c>
      <c r="B15" s="109" t="s">
        <v>3</v>
      </c>
      <c r="C15" s="109" t="s">
        <v>4</v>
      </c>
      <c r="D15" s="110" t="s">
        <v>5</v>
      </c>
      <c r="E15" s="175" t="s">
        <v>7</v>
      </c>
      <c r="F15" s="176"/>
      <c r="G15" s="175" t="s">
        <v>8</v>
      </c>
      <c r="H15" s="176"/>
      <c r="I15" s="113" t="s">
        <v>116</v>
      </c>
      <c r="J15" s="123" t="s">
        <v>13</v>
      </c>
      <c r="K15" s="123" t="s">
        <v>14</v>
      </c>
      <c r="L15" s="111" t="s">
        <v>10</v>
      </c>
      <c r="M15" s="111" t="s">
        <v>11</v>
      </c>
      <c r="N15" s="114" t="s">
        <v>117</v>
      </c>
      <c r="O15" s="115" t="s">
        <v>13</v>
      </c>
      <c r="P15" s="115" t="s">
        <v>14</v>
      </c>
      <c r="Q15" s="116" t="s">
        <v>15</v>
      </c>
    </row>
    <row r="16" spans="1:17" x14ac:dyDescent="0.25">
      <c r="A16" s="108">
        <v>48</v>
      </c>
      <c r="B16" s="108">
        <v>1</v>
      </c>
      <c r="C16" s="108" t="s">
        <v>29</v>
      </c>
      <c r="D16" s="108" t="s">
        <v>105</v>
      </c>
      <c r="E16" s="108">
        <v>34</v>
      </c>
      <c r="F16" s="108">
        <v>0.47</v>
      </c>
      <c r="G16" s="108">
        <v>60</v>
      </c>
      <c r="H16" s="108">
        <v>26.94</v>
      </c>
      <c r="I16" s="127">
        <f>((G16*60)+H16)-((E16*60)+F16)</f>
        <v>1586.47</v>
      </c>
      <c r="J16" s="127">
        <f>ROUNDDOWN(I16/60,0)</f>
        <v>26</v>
      </c>
      <c r="K16" s="127">
        <f>(I16-J16*60)</f>
        <v>26.470000000000027</v>
      </c>
      <c r="L16" s="160" t="s">
        <v>120</v>
      </c>
      <c r="M16" s="127"/>
      <c r="N16" s="127">
        <f>I16-M16</f>
        <v>1586.47</v>
      </c>
      <c r="O16" s="127">
        <f t="shared" ref="O16:O17" si="0">ROUNDDOWN(N16/60,0)</f>
        <v>26</v>
      </c>
      <c r="P16" s="127">
        <f t="shared" ref="P16:P17" si="1">(N16-O16*60)</f>
        <v>26.470000000000027</v>
      </c>
      <c r="Q16" s="128">
        <f>RANK(N16,$N$16:$N$18,1)</f>
        <v>1</v>
      </c>
    </row>
    <row r="17" spans="1:19" x14ac:dyDescent="0.25">
      <c r="A17">
        <v>49</v>
      </c>
      <c r="B17">
        <v>2</v>
      </c>
      <c r="C17" t="s">
        <v>18</v>
      </c>
      <c r="D17" t="s">
        <v>106</v>
      </c>
      <c r="E17">
        <v>35</v>
      </c>
      <c r="F17">
        <v>3.22</v>
      </c>
      <c r="G17">
        <v>63</v>
      </c>
      <c r="H17">
        <v>54.58</v>
      </c>
      <c r="I17" s="127">
        <f t="shared" ref="I17" si="2">((G17*60)+H17)-((E17*60)+F17)</f>
        <v>1731.3600000000001</v>
      </c>
      <c r="J17" s="127">
        <f>ROUNDDOWN(I17/60,0)</f>
        <v>28</v>
      </c>
      <c r="K17" s="127">
        <f>(I17-J17*60)</f>
        <v>51.360000000000127</v>
      </c>
      <c r="L17" s="160">
        <v>49</v>
      </c>
      <c r="M17" s="127">
        <f>5.15*6.3</f>
        <v>32.445</v>
      </c>
      <c r="N17" s="127">
        <f>I17-M17</f>
        <v>1698.9150000000002</v>
      </c>
      <c r="O17" s="127">
        <f t="shared" si="0"/>
        <v>28</v>
      </c>
      <c r="P17" s="127">
        <f t="shared" si="1"/>
        <v>18.915000000000191</v>
      </c>
      <c r="Q17" s="128">
        <f>RANK(N17,$N$16:$N$18,1)</f>
        <v>2</v>
      </c>
    </row>
    <row r="18" spans="1:19" s="126" customFormat="1" x14ac:dyDescent="0.25">
      <c r="J18" s="7"/>
    </row>
    <row r="19" spans="1:19" s="126" customFormat="1" x14ac:dyDescent="0.25"/>
    <row r="20" spans="1:19" ht="21" x14ac:dyDescent="0.35">
      <c r="A20" s="126"/>
      <c r="B20" s="70" t="s">
        <v>17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</row>
    <row r="21" spans="1:19" ht="15.75" thickBot="1" x14ac:dyDescent="0.3">
      <c r="A21" s="126"/>
      <c r="B21" s="126"/>
      <c r="C21" s="126"/>
      <c r="D21" s="126"/>
      <c r="E21" s="126"/>
      <c r="F21" s="126"/>
      <c r="G21" s="126"/>
      <c r="H21" s="126"/>
      <c r="I21" s="126"/>
      <c r="J21" s="178" t="s">
        <v>145</v>
      </c>
      <c r="K21" s="178"/>
      <c r="L21" s="126"/>
      <c r="M21" s="126"/>
      <c r="N21" s="126"/>
      <c r="O21" s="177" t="s">
        <v>144</v>
      </c>
      <c r="P21" s="177"/>
      <c r="Q21" s="126"/>
    </row>
    <row r="22" spans="1:19" ht="15.75" thickBot="1" x14ac:dyDescent="0.3">
      <c r="A22" s="120" t="s">
        <v>2</v>
      </c>
      <c r="B22" s="117" t="s">
        <v>3</v>
      </c>
      <c r="C22" s="117" t="s">
        <v>4</v>
      </c>
      <c r="D22" s="118" t="s">
        <v>5</v>
      </c>
      <c r="E22" s="175" t="s">
        <v>7</v>
      </c>
      <c r="F22" s="176"/>
      <c r="G22" s="175" t="s">
        <v>8</v>
      </c>
      <c r="H22" s="176"/>
      <c r="I22" s="121" t="s">
        <v>116</v>
      </c>
      <c r="J22" s="123" t="s">
        <v>13</v>
      </c>
      <c r="K22" s="123" t="s">
        <v>14</v>
      </c>
      <c r="L22" s="119" t="s">
        <v>10</v>
      </c>
      <c r="M22" s="119" t="s">
        <v>11</v>
      </c>
      <c r="N22" s="122" t="s">
        <v>117</v>
      </c>
      <c r="O22" s="123" t="s">
        <v>13</v>
      </c>
      <c r="P22" s="123" t="s">
        <v>14</v>
      </c>
      <c r="Q22" s="124" t="s">
        <v>15</v>
      </c>
    </row>
    <row r="23" spans="1:19" x14ac:dyDescent="0.25">
      <c r="A23" s="126">
        <v>2</v>
      </c>
      <c r="B23" s="126">
        <v>1</v>
      </c>
      <c r="C23" s="126" t="s">
        <v>18</v>
      </c>
      <c r="D23" s="126" t="s">
        <v>20</v>
      </c>
      <c r="E23" s="126">
        <v>7</v>
      </c>
      <c r="F23" s="126">
        <v>9.48</v>
      </c>
      <c r="G23" s="126">
        <v>30</v>
      </c>
      <c r="H23" s="126">
        <v>53.45</v>
      </c>
      <c r="I23" s="127">
        <f t="shared" ref="I23:I28" si="3">((G23*60)+H23)-((E23*60)+F23)</f>
        <v>1423.97</v>
      </c>
      <c r="J23" s="127">
        <f t="shared" ref="J23:J28" si="4">ROUNDDOWN(I23/60,0)</f>
        <v>23</v>
      </c>
      <c r="K23" s="127">
        <f t="shared" ref="K23:K28" si="5">(I23-J23*60)</f>
        <v>43.970000000000027</v>
      </c>
      <c r="L23" s="160">
        <v>60</v>
      </c>
      <c r="M23" s="127">
        <f>16.39*6.3</f>
        <v>103.25700000000001</v>
      </c>
      <c r="N23" s="127">
        <f t="shared" ref="N23:N28" si="6">I23-M23</f>
        <v>1320.713</v>
      </c>
      <c r="O23" s="127">
        <f t="shared" ref="O23:O28" si="7">ROUNDDOWN(N23/60,0)</f>
        <v>22</v>
      </c>
      <c r="P23" s="127">
        <f t="shared" ref="P23:P28" si="8">(N23-O23*60)</f>
        <v>0.71299999999996544</v>
      </c>
      <c r="Q23" s="128">
        <f>RANK(N23,$N$23:$N$28,1)</f>
        <v>1</v>
      </c>
    </row>
    <row r="24" spans="1:19" x14ac:dyDescent="0.25">
      <c r="A24" s="126">
        <v>5</v>
      </c>
      <c r="B24" s="126">
        <v>4</v>
      </c>
      <c r="C24" s="158" t="s">
        <v>18</v>
      </c>
      <c r="D24" s="126" t="s">
        <v>66</v>
      </c>
      <c r="E24" s="126">
        <v>9</v>
      </c>
      <c r="F24" s="126">
        <v>9.4499999999999993</v>
      </c>
      <c r="G24" s="126">
        <v>32</v>
      </c>
      <c r="H24" s="126">
        <v>2.4500000000000002</v>
      </c>
      <c r="I24" s="127">
        <f t="shared" si="3"/>
        <v>1373</v>
      </c>
      <c r="J24" s="127">
        <f t="shared" si="4"/>
        <v>22</v>
      </c>
      <c r="K24" s="127">
        <f t="shared" si="5"/>
        <v>53</v>
      </c>
      <c r="L24" s="160" t="s">
        <v>120</v>
      </c>
      <c r="M24" s="127"/>
      <c r="N24" s="127">
        <f t="shared" si="6"/>
        <v>1373</v>
      </c>
      <c r="O24" s="127">
        <f t="shared" si="7"/>
        <v>22</v>
      </c>
      <c r="P24" s="127">
        <f t="shared" si="8"/>
        <v>53</v>
      </c>
      <c r="Q24" s="128">
        <f t="shared" ref="Q24:Q28" si="9">RANK(N24,$N$23:$N$28,1)</f>
        <v>2</v>
      </c>
    </row>
    <row r="25" spans="1:19" x14ac:dyDescent="0.25">
      <c r="A25" s="126">
        <v>6</v>
      </c>
      <c r="B25" s="126">
        <v>5</v>
      </c>
      <c r="C25" s="158" t="s">
        <v>19</v>
      </c>
      <c r="D25" s="126" t="s">
        <v>69</v>
      </c>
      <c r="E25" s="126">
        <v>9</v>
      </c>
      <c r="F25" s="126">
        <v>39.78</v>
      </c>
      <c r="G25" s="126">
        <v>33</v>
      </c>
      <c r="H25" s="126">
        <v>2.91</v>
      </c>
      <c r="I25" s="127">
        <f t="shared" si="3"/>
        <v>1403.13</v>
      </c>
      <c r="J25" s="127">
        <f t="shared" si="4"/>
        <v>23</v>
      </c>
      <c r="K25" s="127">
        <f t="shared" si="5"/>
        <v>23.130000000000109</v>
      </c>
      <c r="L25" s="160" t="s">
        <v>120</v>
      </c>
      <c r="M25" s="127"/>
      <c r="N25" s="127">
        <f t="shared" si="6"/>
        <v>1403.13</v>
      </c>
      <c r="O25" s="127">
        <f t="shared" si="7"/>
        <v>23</v>
      </c>
      <c r="P25" s="127">
        <f t="shared" si="8"/>
        <v>23.130000000000109</v>
      </c>
      <c r="Q25" s="128">
        <f t="shared" si="9"/>
        <v>3</v>
      </c>
    </row>
    <row r="26" spans="1:19" x14ac:dyDescent="0.25">
      <c r="A26" s="126">
        <v>3</v>
      </c>
      <c r="B26" s="126">
        <v>2</v>
      </c>
      <c r="C26" s="126" t="s">
        <v>19</v>
      </c>
      <c r="D26" s="126" t="s">
        <v>41</v>
      </c>
      <c r="E26" s="126">
        <v>8</v>
      </c>
      <c r="F26" s="126">
        <v>6.63</v>
      </c>
      <c r="G26" s="126">
        <v>33</v>
      </c>
      <c r="H26" s="126">
        <v>17.559999999999999</v>
      </c>
      <c r="I26" s="127">
        <f t="shared" si="3"/>
        <v>1510.9299999999998</v>
      </c>
      <c r="J26" s="127">
        <f t="shared" si="4"/>
        <v>25</v>
      </c>
      <c r="K26" s="127">
        <f t="shared" si="5"/>
        <v>10.929999999999836</v>
      </c>
      <c r="L26" s="160" t="s">
        <v>120</v>
      </c>
      <c r="M26" s="127"/>
      <c r="N26" s="127">
        <f t="shared" si="6"/>
        <v>1510.9299999999998</v>
      </c>
      <c r="O26" s="127">
        <f t="shared" si="7"/>
        <v>25</v>
      </c>
      <c r="P26" s="127">
        <f t="shared" si="8"/>
        <v>10.929999999999836</v>
      </c>
      <c r="Q26" s="128">
        <f t="shared" si="9"/>
        <v>4</v>
      </c>
    </row>
    <row r="27" spans="1:19" x14ac:dyDescent="0.25">
      <c r="A27" s="126">
        <v>55</v>
      </c>
      <c r="B27" s="126">
        <v>6</v>
      </c>
      <c r="C27" s="158" t="s">
        <v>53</v>
      </c>
      <c r="D27" s="126" t="s">
        <v>55</v>
      </c>
      <c r="E27" s="126">
        <v>6</v>
      </c>
      <c r="F27" s="126">
        <v>43.09</v>
      </c>
      <c r="G27" s="126">
        <v>32</v>
      </c>
      <c r="H27" s="126">
        <v>52.63</v>
      </c>
      <c r="I27" s="127">
        <f t="shared" si="3"/>
        <v>1569.54</v>
      </c>
      <c r="J27" s="127">
        <f t="shared" si="4"/>
        <v>26</v>
      </c>
      <c r="K27" s="127">
        <f t="shared" si="5"/>
        <v>9.5399999999999636</v>
      </c>
      <c r="L27" s="160" t="s">
        <v>120</v>
      </c>
      <c r="M27" s="127"/>
      <c r="N27" s="127">
        <f t="shared" si="6"/>
        <v>1569.54</v>
      </c>
      <c r="O27" s="127">
        <f t="shared" si="7"/>
        <v>26</v>
      </c>
      <c r="P27" s="127">
        <f t="shared" si="8"/>
        <v>9.5399999999999636</v>
      </c>
      <c r="Q27" s="128">
        <f t="shared" si="9"/>
        <v>5</v>
      </c>
    </row>
    <row r="28" spans="1:19" x14ac:dyDescent="0.25">
      <c r="A28" s="126">
        <v>4</v>
      </c>
      <c r="B28" s="126">
        <v>3</v>
      </c>
      <c r="C28" s="158" t="s">
        <v>18</v>
      </c>
      <c r="D28" s="126" t="s">
        <v>63</v>
      </c>
      <c r="E28" s="126">
        <v>8</v>
      </c>
      <c r="F28" s="126">
        <v>41.28</v>
      </c>
      <c r="G28" s="126">
        <v>35</v>
      </c>
      <c r="H28" s="126">
        <v>32.28</v>
      </c>
      <c r="I28" s="127">
        <f t="shared" si="3"/>
        <v>1611.0000000000002</v>
      </c>
      <c r="J28" s="127">
        <f t="shared" si="4"/>
        <v>26</v>
      </c>
      <c r="K28" s="127">
        <f t="shared" si="5"/>
        <v>51.000000000000227</v>
      </c>
      <c r="L28" s="160">
        <v>43</v>
      </c>
      <c r="M28" s="127">
        <f>2.18*6.3</f>
        <v>13.734</v>
      </c>
      <c r="N28" s="127">
        <f t="shared" si="6"/>
        <v>1597.2660000000003</v>
      </c>
      <c r="O28" s="127">
        <f t="shared" si="7"/>
        <v>26</v>
      </c>
      <c r="P28" s="127">
        <f t="shared" si="8"/>
        <v>37.266000000000304</v>
      </c>
      <c r="Q28" s="128">
        <f t="shared" si="9"/>
        <v>6</v>
      </c>
    </row>
    <row r="29" spans="1:19" s="126" customFormat="1" x14ac:dyDescent="0.25">
      <c r="C29" s="158"/>
      <c r="I29" s="92"/>
      <c r="J29" s="92"/>
      <c r="K29" s="92"/>
      <c r="L29" s="173"/>
      <c r="M29" s="92"/>
      <c r="N29" s="92"/>
      <c r="O29" s="92"/>
      <c r="P29" s="92"/>
      <c r="Q29" s="92"/>
    </row>
    <row r="31" spans="1:19" ht="21.75" thickBot="1" x14ac:dyDescent="0.4">
      <c r="A31" s="126"/>
      <c r="B31" s="70" t="s">
        <v>39</v>
      </c>
      <c r="C31" s="126"/>
      <c r="D31" s="126"/>
      <c r="E31" s="126"/>
      <c r="F31" s="126"/>
      <c r="G31" s="126"/>
      <c r="H31" s="126"/>
      <c r="I31" s="126"/>
      <c r="J31" s="177" t="s">
        <v>145</v>
      </c>
      <c r="K31" s="177"/>
      <c r="L31" s="126"/>
      <c r="M31" s="126"/>
      <c r="N31" s="126"/>
      <c r="O31" s="177" t="s">
        <v>144</v>
      </c>
      <c r="P31" s="177"/>
      <c r="Q31" s="126"/>
      <c r="R31" s="142"/>
      <c r="S31" s="142"/>
    </row>
    <row r="32" spans="1:19" ht="15.75" thickBot="1" x14ac:dyDescent="0.3">
      <c r="A32" s="120" t="s">
        <v>2</v>
      </c>
      <c r="B32" s="117" t="s">
        <v>3</v>
      </c>
      <c r="C32" s="117" t="s">
        <v>4</v>
      </c>
      <c r="D32" s="118" t="s">
        <v>5</v>
      </c>
      <c r="E32" s="175" t="s">
        <v>7</v>
      </c>
      <c r="F32" s="176"/>
      <c r="G32" s="175" t="s">
        <v>8</v>
      </c>
      <c r="H32" s="176"/>
      <c r="I32" s="121" t="s">
        <v>9</v>
      </c>
      <c r="J32" s="123" t="s">
        <v>13</v>
      </c>
      <c r="K32" s="123" t="s">
        <v>14</v>
      </c>
      <c r="L32" s="119" t="s">
        <v>10</v>
      </c>
      <c r="M32" s="119" t="s">
        <v>11</v>
      </c>
      <c r="N32" s="122" t="s">
        <v>12</v>
      </c>
      <c r="O32" s="123" t="s">
        <v>13</v>
      </c>
      <c r="P32" s="123" t="s">
        <v>14</v>
      </c>
      <c r="Q32" s="124" t="s">
        <v>15</v>
      </c>
      <c r="R32" s="142"/>
      <c r="S32" s="142"/>
    </row>
    <row r="33" spans="1:19" x14ac:dyDescent="0.25">
      <c r="A33" s="126">
        <v>50</v>
      </c>
      <c r="B33" s="126">
        <v>1</v>
      </c>
      <c r="C33" s="126" t="s">
        <v>19</v>
      </c>
      <c r="D33" s="126" t="s">
        <v>98</v>
      </c>
      <c r="E33" s="107">
        <v>35</v>
      </c>
      <c r="F33" s="107">
        <v>57.72</v>
      </c>
      <c r="G33" s="107">
        <v>63</v>
      </c>
      <c r="H33" s="107">
        <v>54.58</v>
      </c>
      <c r="I33" s="127">
        <f>((G33*60)+H33)-((E33*60)+F33)</f>
        <v>1676.8600000000001</v>
      </c>
      <c r="J33" s="127">
        <f>ROUNDDOWN(I33/60,0)</f>
        <v>27</v>
      </c>
      <c r="K33" s="127">
        <f>(I33-J33*60)</f>
        <v>56.860000000000127</v>
      </c>
      <c r="L33" s="162">
        <v>52</v>
      </c>
      <c r="M33" s="126">
        <f>9.13*6.3</f>
        <v>57.519000000000005</v>
      </c>
      <c r="N33" s="127">
        <f>I33-M33</f>
        <v>1619.3410000000001</v>
      </c>
      <c r="O33" s="127">
        <f>ROUNDDOWN(N33/60,0)</f>
        <v>26</v>
      </c>
      <c r="P33" s="127">
        <f>(N33-O33*60)</f>
        <v>59.341000000000122</v>
      </c>
      <c r="Q33" s="128">
        <f>RANK(N33,$N$33:$N$35,1)</f>
        <v>1</v>
      </c>
      <c r="R33" s="142"/>
      <c r="S33" s="142"/>
    </row>
    <row r="34" spans="1:19" x14ac:dyDescent="0.25">
      <c r="A34" s="126">
        <v>52</v>
      </c>
      <c r="B34" s="126">
        <v>3</v>
      </c>
      <c r="C34" s="158" t="s">
        <v>24</v>
      </c>
      <c r="D34" s="158" t="s">
        <v>111</v>
      </c>
      <c r="E34" s="107">
        <v>38</v>
      </c>
      <c r="F34" s="107">
        <v>53.05</v>
      </c>
      <c r="G34" s="107">
        <v>66</v>
      </c>
      <c r="H34" s="107">
        <v>49.94</v>
      </c>
      <c r="I34" s="127">
        <f>((G34*60)+H34)-((E34*60)+F34)</f>
        <v>1676.8899999999999</v>
      </c>
      <c r="J34" s="127">
        <f>ROUNDDOWN(I34/60,0)</f>
        <v>27</v>
      </c>
      <c r="K34" s="127">
        <f>(I34-J34*60)</f>
        <v>56.889999999999873</v>
      </c>
      <c r="L34" s="7" t="s">
        <v>120</v>
      </c>
      <c r="M34" s="126"/>
      <c r="N34" s="127">
        <f>I34-M34</f>
        <v>1676.8899999999999</v>
      </c>
      <c r="O34" s="127">
        <f>ROUNDDOWN(N34/60,0)</f>
        <v>27</v>
      </c>
      <c r="P34" s="127">
        <f>(N34-O34*60)</f>
        <v>56.889999999999873</v>
      </c>
      <c r="Q34" s="128">
        <f t="shared" ref="Q34:Q35" si="10">RANK(N34,$N$33:$N$35,1)</f>
        <v>2</v>
      </c>
      <c r="R34" s="144"/>
      <c r="S34" s="142"/>
    </row>
    <row r="35" spans="1:19" x14ac:dyDescent="0.25">
      <c r="A35" s="126">
        <v>51</v>
      </c>
      <c r="B35" s="126">
        <v>2</v>
      </c>
      <c r="C35" s="126" t="s">
        <v>18</v>
      </c>
      <c r="D35" s="126" t="s">
        <v>100</v>
      </c>
      <c r="E35" s="107">
        <v>36</v>
      </c>
      <c r="F35" s="107">
        <v>59.19</v>
      </c>
      <c r="G35" s="107">
        <v>66</v>
      </c>
      <c r="H35" s="107">
        <v>2.65</v>
      </c>
      <c r="I35" s="127">
        <f>((G35*60)+H35)-((E35*60)+F35)</f>
        <v>1743.46</v>
      </c>
      <c r="J35" s="127">
        <f>ROUNDDOWN(I35/60,0)</f>
        <v>29</v>
      </c>
      <c r="K35" s="127">
        <f>(I35-J35*60)</f>
        <v>3.4600000000000364</v>
      </c>
      <c r="L35" s="7" t="s">
        <v>120</v>
      </c>
      <c r="M35" s="126"/>
      <c r="N35" s="127">
        <f>I35-M35</f>
        <v>1743.46</v>
      </c>
      <c r="O35" s="127">
        <f>ROUNDDOWN(N35/60,0)</f>
        <v>29</v>
      </c>
      <c r="P35" s="127">
        <f>(N35-O35*60)</f>
        <v>3.4600000000000364</v>
      </c>
      <c r="Q35" s="128">
        <f t="shared" si="10"/>
        <v>3</v>
      </c>
      <c r="R35" s="142"/>
      <c r="S35" s="142"/>
    </row>
    <row r="36" spans="1:19" s="126" customFormat="1" x14ac:dyDescent="0.25">
      <c r="E36" s="107"/>
      <c r="F36" s="107"/>
      <c r="G36" s="107"/>
      <c r="H36" s="107"/>
      <c r="I36" s="92"/>
      <c r="J36" s="92"/>
      <c r="K36" s="92"/>
      <c r="L36" s="173"/>
      <c r="M36" s="92"/>
      <c r="N36" s="92"/>
      <c r="O36" s="92"/>
      <c r="P36" s="92"/>
      <c r="Q36" s="92"/>
      <c r="R36" s="142"/>
      <c r="S36" s="142"/>
    </row>
    <row r="37" spans="1:19" x14ac:dyDescent="0.25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  <row r="38" spans="1:19" ht="21" x14ac:dyDescent="0.35">
      <c r="A38" s="126"/>
      <c r="B38" s="70" t="s">
        <v>0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</row>
    <row r="39" spans="1:19" ht="15.75" thickBot="1" x14ac:dyDescent="0.3">
      <c r="A39" s="126"/>
      <c r="B39" s="126"/>
      <c r="C39" s="126"/>
      <c r="D39" s="126"/>
      <c r="E39" s="126"/>
      <c r="F39" s="126"/>
      <c r="G39" s="126"/>
      <c r="H39" s="126"/>
      <c r="I39" s="126"/>
      <c r="J39" s="177" t="s">
        <v>145</v>
      </c>
      <c r="K39" s="177"/>
      <c r="L39" s="126"/>
      <c r="M39" s="126"/>
      <c r="N39" s="126"/>
      <c r="O39" s="177" t="s">
        <v>144</v>
      </c>
      <c r="P39" s="177"/>
      <c r="Q39" s="126"/>
    </row>
    <row r="40" spans="1:19" ht="15.75" thickBot="1" x14ac:dyDescent="0.3">
      <c r="A40" s="120" t="s">
        <v>2</v>
      </c>
      <c r="B40" s="117" t="s">
        <v>3</v>
      </c>
      <c r="C40" s="117" t="s">
        <v>4</v>
      </c>
      <c r="D40" s="118" t="s">
        <v>5</v>
      </c>
      <c r="E40" s="175" t="s">
        <v>7</v>
      </c>
      <c r="F40" s="176"/>
      <c r="G40" s="175" t="s">
        <v>8</v>
      </c>
      <c r="H40" s="176"/>
      <c r="I40" s="121" t="s">
        <v>116</v>
      </c>
      <c r="J40" s="123" t="s">
        <v>13</v>
      </c>
      <c r="K40" s="123" t="s">
        <v>14</v>
      </c>
      <c r="L40" s="119" t="s">
        <v>10</v>
      </c>
      <c r="M40" s="119" t="s">
        <v>11</v>
      </c>
      <c r="N40" s="122" t="s">
        <v>117</v>
      </c>
      <c r="O40" s="123" t="s">
        <v>13</v>
      </c>
      <c r="P40" s="123" t="s">
        <v>14</v>
      </c>
      <c r="Q40" s="124" t="s">
        <v>15</v>
      </c>
    </row>
    <row r="41" spans="1:19" x14ac:dyDescent="0.25">
      <c r="A41" s="126">
        <v>9</v>
      </c>
      <c r="B41" s="126">
        <v>1</v>
      </c>
      <c r="C41" s="126" t="s">
        <v>18</v>
      </c>
      <c r="D41" s="126" t="s">
        <v>82</v>
      </c>
      <c r="E41" s="126">
        <v>11</v>
      </c>
      <c r="F41" s="126">
        <v>17.73</v>
      </c>
      <c r="G41" s="126">
        <v>34</v>
      </c>
      <c r="H41" s="126">
        <v>45.09</v>
      </c>
      <c r="I41" s="127">
        <v>1407.3600000000001</v>
      </c>
      <c r="J41" s="127">
        <v>23</v>
      </c>
      <c r="K41" s="127">
        <v>27.360000000000127</v>
      </c>
      <c r="L41" s="160">
        <v>32</v>
      </c>
      <c r="M41" s="127">
        <v>1.012</v>
      </c>
      <c r="N41" s="127">
        <v>1406.3480000000002</v>
      </c>
      <c r="O41" s="127">
        <v>23</v>
      </c>
      <c r="P41" s="127">
        <v>26.348000000000184</v>
      </c>
      <c r="Q41" s="128">
        <v>1</v>
      </c>
    </row>
    <row r="42" spans="1:19" x14ac:dyDescent="0.25">
      <c r="A42" s="126">
        <v>11</v>
      </c>
      <c r="B42" s="126">
        <v>3</v>
      </c>
      <c r="C42" s="158" t="s">
        <v>16</v>
      </c>
      <c r="D42" s="126" t="s">
        <v>56</v>
      </c>
      <c r="E42" s="126">
        <v>12</v>
      </c>
      <c r="F42" s="126">
        <v>34.479999999999997</v>
      </c>
      <c r="G42" s="126">
        <v>37</v>
      </c>
      <c r="H42" s="126">
        <v>53.78</v>
      </c>
      <c r="I42" s="127">
        <v>1519.3000000000002</v>
      </c>
      <c r="J42" s="127">
        <v>25</v>
      </c>
      <c r="K42" s="127">
        <v>19.300000000000182</v>
      </c>
      <c r="L42" s="160" t="s">
        <v>120</v>
      </c>
      <c r="M42" s="127"/>
      <c r="N42" s="127">
        <v>1519.3000000000002</v>
      </c>
      <c r="O42" s="127">
        <v>25</v>
      </c>
      <c r="P42" s="127">
        <v>19.300000000000182</v>
      </c>
      <c r="Q42" s="128">
        <v>2</v>
      </c>
      <c r="R42" s="126"/>
    </row>
    <row r="43" spans="1:19" x14ac:dyDescent="0.25">
      <c r="A43" s="126">
        <v>10</v>
      </c>
      <c r="B43" s="126">
        <v>2</v>
      </c>
      <c r="C43" s="158" t="s">
        <v>16</v>
      </c>
      <c r="D43" s="126" t="s">
        <v>85</v>
      </c>
      <c r="E43" s="126">
        <v>12</v>
      </c>
      <c r="F43" s="126">
        <v>1.63</v>
      </c>
      <c r="G43" s="126">
        <v>37</v>
      </c>
      <c r="H43" s="126">
        <v>36.729999999999997</v>
      </c>
      <c r="I43" s="127">
        <v>1535.1</v>
      </c>
      <c r="J43" s="127">
        <v>25</v>
      </c>
      <c r="K43" s="127">
        <v>35.099999999999909</v>
      </c>
      <c r="L43" s="160" t="s">
        <v>120</v>
      </c>
      <c r="M43" s="127"/>
      <c r="N43" s="127">
        <v>1535.1</v>
      </c>
      <c r="O43" s="127">
        <v>25</v>
      </c>
      <c r="P43" s="127">
        <v>35.099999999999909</v>
      </c>
      <c r="Q43" s="128">
        <v>3</v>
      </c>
    </row>
    <row r="44" spans="1:19" x14ac:dyDescent="0.25">
      <c r="A44" s="126">
        <v>12</v>
      </c>
      <c r="B44" s="126">
        <v>4</v>
      </c>
      <c r="C44" s="126" t="s">
        <v>18</v>
      </c>
      <c r="D44" s="126" t="s">
        <v>89</v>
      </c>
      <c r="E44" s="126">
        <v>13</v>
      </c>
      <c r="F44" s="126">
        <v>13.38</v>
      </c>
      <c r="G44" s="126">
        <v>40</v>
      </c>
      <c r="H44" s="126">
        <v>38.409999999999997</v>
      </c>
      <c r="I44" s="127">
        <v>1645.0299999999997</v>
      </c>
      <c r="J44" s="127">
        <v>27</v>
      </c>
      <c r="K44" s="127">
        <v>25.029999999999745</v>
      </c>
      <c r="L44" s="160">
        <v>40</v>
      </c>
      <c r="M44" s="127">
        <v>2.673</v>
      </c>
      <c r="N44" s="127">
        <v>1642.3569999999997</v>
      </c>
      <c r="O44" s="127">
        <v>27</v>
      </c>
      <c r="P44" s="127">
        <v>22.356999999999744</v>
      </c>
      <c r="Q44" s="128">
        <v>4</v>
      </c>
    </row>
    <row r="47" spans="1:19" ht="21" x14ac:dyDescent="0.35">
      <c r="A47" s="126"/>
      <c r="B47" s="70" t="s">
        <v>121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</row>
    <row r="48" spans="1:19" ht="15.75" thickBot="1" x14ac:dyDescent="0.3">
      <c r="A48" s="126"/>
      <c r="B48" s="126"/>
      <c r="C48" s="126"/>
      <c r="D48" s="126"/>
      <c r="E48" s="7"/>
      <c r="F48" s="126"/>
      <c r="G48" s="126"/>
      <c r="H48" s="126"/>
      <c r="I48" s="126"/>
      <c r="J48" s="178" t="s">
        <v>145</v>
      </c>
      <c r="K48" s="178"/>
      <c r="L48" s="126"/>
      <c r="M48" s="126"/>
      <c r="N48" s="126"/>
      <c r="O48" s="177" t="s">
        <v>144</v>
      </c>
      <c r="P48" s="177"/>
      <c r="Q48" s="126"/>
    </row>
    <row r="49" spans="1:17" ht="15.75" thickBot="1" x14ac:dyDescent="0.3">
      <c r="A49" s="120" t="s">
        <v>2</v>
      </c>
      <c r="B49" s="117" t="s">
        <v>3</v>
      </c>
      <c r="C49" s="117" t="s">
        <v>4</v>
      </c>
      <c r="D49" s="118" t="s">
        <v>5</v>
      </c>
      <c r="E49" s="163" t="s">
        <v>7</v>
      </c>
      <c r="F49" s="164"/>
      <c r="G49" s="163" t="s">
        <v>8</v>
      </c>
      <c r="H49" s="164"/>
      <c r="I49" s="121" t="s">
        <v>9</v>
      </c>
      <c r="J49" s="123" t="s">
        <v>13</v>
      </c>
      <c r="K49" s="123" t="s">
        <v>14</v>
      </c>
      <c r="L49" s="119" t="s">
        <v>10</v>
      </c>
      <c r="M49" s="119" t="s">
        <v>11</v>
      </c>
      <c r="N49" s="12" t="s">
        <v>12</v>
      </c>
      <c r="O49" s="123" t="s">
        <v>13</v>
      </c>
      <c r="P49" s="123" t="s">
        <v>14</v>
      </c>
      <c r="Q49" s="124" t="s">
        <v>15</v>
      </c>
    </row>
    <row r="50" spans="1:17" x14ac:dyDescent="0.25">
      <c r="A50" s="126">
        <v>13</v>
      </c>
      <c r="B50" s="126">
        <v>1</v>
      </c>
      <c r="C50" s="126" t="s">
        <v>18</v>
      </c>
      <c r="D50" s="126" t="s">
        <v>92</v>
      </c>
      <c r="E50" s="126">
        <v>13</v>
      </c>
      <c r="F50" s="126">
        <v>46.13</v>
      </c>
      <c r="G50" s="126">
        <v>40</v>
      </c>
      <c r="H50" s="126">
        <v>11.28</v>
      </c>
      <c r="I50" s="127">
        <f>((G50*60)+H50)-((E50*60)+F50)</f>
        <v>1585.15</v>
      </c>
      <c r="J50" s="127">
        <f>ROUNDDOWN(I50/60,0)</f>
        <v>26</v>
      </c>
      <c r="K50" s="127">
        <f>(I50-J50*60)</f>
        <v>25.150000000000091</v>
      </c>
      <c r="L50" s="160">
        <v>41</v>
      </c>
      <c r="M50" s="127">
        <f>3.7+0.17*6.3</f>
        <v>4.7709999999999999</v>
      </c>
      <c r="N50" s="127">
        <f>I50-M50</f>
        <v>1580.3790000000001</v>
      </c>
      <c r="O50" s="127">
        <f>ROUNDDOWN(N50/60,0)</f>
        <v>26</v>
      </c>
      <c r="P50" s="127">
        <f>(N50-O50*60)</f>
        <v>20.379000000000133</v>
      </c>
      <c r="Q50" s="128">
        <f>RANK(N50,$N$50:$N$52,1)</f>
        <v>1</v>
      </c>
    </row>
    <row r="51" spans="1:17" x14ac:dyDescent="0.25">
      <c r="A51" s="126">
        <v>54</v>
      </c>
      <c r="B51" s="126">
        <v>3</v>
      </c>
      <c r="C51" s="126" t="s">
        <v>18</v>
      </c>
      <c r="D51" s="126" t="s">
        <v>106</v>
      </c>
      <c r="E51" s="126">
        <v>39</v>
      </c>
      <c r="F51" s="126">
        <v>41.55</v>
      </c>
      <c r="G51" s="126">
        <v>66</v>
      </c>
      <c r="H51" s="126">
        <v>30.33</v>
      </c>
      <c r="I51" s="127">
        <f>((G51*60)+H51)-((E51*60)+F51)</f>
        <v>1608.7799999999997</v>
      </c>
      <c r="J51" s="127">
        <f>ROUNDDOWN(I51/60,0)</f>
        <v>26</v>
      </c>
      <c r="K51" s="127">
        <f>(I51-J51*60)</f>
        <v>48.779999999999745</v>
      </c>
      <c r="L51" s="160">
        <v>44</v>
      </c>
      <c r="M51" s="127">
        <f>4.49+0.21*6.3</f>
        <v>5.8130000000000006</v>
      </c>
      <c r="N51" s="127">
        <f>I51-M51</f>
        <v>1602.9669999999996</v>
      </c>
      <c r="O51" s="127">
        <f>ROUNDDOWN(N51/60,0)</f>
        <v>26</v>
      </c>
      <c r="P51" s="127">
        <f>(N51-O51*60)</f>
        <v>42.966999999999643</v>
      </c>
      <c r="Q51" s="128">
        <f t="shared" ref="Q51:Q52" si="11">RANK(N51,$N$50:$N$52,1)</f>
        <v>2</v>
      </c>
    </row>
    <row r="52" spans="1:17" x14ac:dyDescent="0.25">
      <c r="A52" s="126">
        <v>53</v>
      </c>
      <c r="B52" s="126">
        <v>2</v>
      </c>
      <c r="C52" s="126" t="s">
        <v>16</v>
      </c>
      <c r="D52" s="126" t="s">
        <v>112</v>
      </c>
      <c r="E52" s="126">
        <v>38</v>
      </c>
      <c r="F52" s="126">
        <v>53.05</v>
      </c>
      <c r="G52" s="126">
        <v>66</v>
      </c>
      <c r="H52" s="126">
        <v>49.94</v>
      </c>
      <c r="I52" s="127">
        <f>((G52*60)+H52)-((E52*60)+F52)</f>
        <v>1676.8899999999999</v>
      </c>
      <c r="J52" s="127">
        <f>ROUNDDOWN(I52/60,0)</f>
        <v>27</v>
      </c>
      <c r="K52" s="127">
        <f>(I52-J52*60)</f>
        <v>56.889999999999873</v>
      </c>
      <c r="L52" s="159" t="s">
        <v>120</v>
      </c>
      <c r="M52" s="127"/>
      <c r="N52" s="127">
        <f>I52-M52</f>
        <v>1676.8899999999999</v>
      </c>
      <c r="O52" s="127">
        <f>ROUNDDOWN(N52/60,0)</f>
        <v>27</v>
      </c>
      <c r="P52" s="127">
        <f>(N52-O52*60)</f>
        <v>56.889999999999873</v>
      </c>
      <c r="Q52" s="128">
        <f t="shared" si="11"/>
        <v>3</v>
      </c>
    </row>
    <row r="55" spans="1:17" ht="21.75" thickBot="1" x14ac:dyDescent="0.4">
      <c r="A55" s="126"/>
      <c r="B55" s="70" t="s">
        <v>35</v>
      </c>
      <c r="C55" s="126"/>
      <c r="D55" s="126"/>
      <c r="E55" s="126"/>
      <c r="F55" s="126"/>
      <c r="G55" s="126"/>
      <c r="H55" s="126"/>
      <c r="I55" s="126"/>
      <c r="J55" s="177" t="s">
        <v>145</v>
      </c>
      <c r="K55" s="177"/>
      <c r="L55" s="126"/>
      <c r="M55" s="126"/>
      <c r="N55" s="126"/>
      <c r="O55" s="177" t="s">
        <v>144</v>
      </c>
      <c r="P55" s="177"/>
      <c r="Q55" s="126"/>
    </row>
    <row r="56" spans="1:17" ht="15.75" thickBot="1" x14ac:dyDescent="0.3">
      <c r="A56" s="120" t="s">
        <v>2</v>
      </c>
      <c r="B56" s="85" t="s">
        <v>3</v>
      </c>
      <c r="C56" s="117" t="s">
        <v>4</v>
      </c>
      <c r="D56" s="118" t="s">
        <v>5</v>
      </c>
      <c r="E56" s="175" t="s">
        <v>7</v>
      </c>
      <c r="F56" s="176"/>
      <c r="G56" s="175" t="s">
        <v>8</v>
      </c>
      <c r="H56" s="176"/>
      <c r="I56" s="121" t="s">
        <v>26</v>
      </c>
      <c r="J56" s="123" t="s">
        <v>13</v>
      </c>
      <c r="K56" s="123" t="s">
        <v>14</v>
      </c>
      <c r="L56" s="119" t="s">
        <v>10</v>
      </c>
      <c r="M56" s="119" t="s">
        <v>11</v>
      </c>
      <c r="N56" s="122" t="s">
        <v>12</v>
      </c>
      <c r="O56" s="123" t="s">
        <v>13</v>
      </c>
      <c r="P56" s="123" t="s">
        <v>14</v>
      </c>
      <c r="Q56" s="124" t="s">
        <v>15</v>
      </c>
    </row>
    <row r="57" spans="1:17" x14ac:dyDescent="0.25">
      <c r="A57" s="126">
        <v>14</v>
      </c>
      <c r="B57" s="126">
        <v>1</v>
      </c>
      <c r="C57" s="126" t="s">
        <v>19</v>
      </c>
      <c r="D57" s="126" t="s">
        <v>95</v>
      </c>
      <c r="E57" s="107">
        <v>14</v>
      </c>
      <c r="F57" s="165">
        <v>27.91</v>
      </c>
      <c r="G57" s="107">
        <v>41</v>
      </c>
      <c r="H57" s="107">
        <v>25.48</v>
      </c>
      <c r="I57" s="127">
        <f t="shared" ref="I57:I65" si="12">((G57*60)+H57)-((E57*60)+F57)</f>
        <v>1617.5700000000002</v>
      </c>
      <c r="J57" s="127">
        <f>ROUNDDOWN(I57/60,0)</f>
        <v>26</v>
      </c>
      <c r="K57" s="127">
        <f>(I57-J57*60)</f>
        <v>57.570000000000164</v>
      </c>
      <c r="L57" s="160">
        <v>63</v>
      </c>
      <c r="M57" s="127">
        <f>19.55*6.3</f>
        <v>123.16500000000001</v>
      </c>
      <c r="N57" s="127">
        <f t="shared" ref="N57:N65" si="13">I57-M57</f>
        <v>1494.4050000000002</v>
      </c>
      <c r="O57" s="127">
        <f t="shared" ref="O57:O65" si="14">ROUNDDOWN(N57/60,0)</f>
        <v>24</v>
      </c>
      <c r="P57" s="127">
        <f t="shared" ref="P57:P65" si="15">(N57-O57*60)</f>
        <v>54.4050000000002</v>
      </c>
      <c r="Q57" s="128">
        <f>RANK(N57,$N$57:$N$65,1)</f>
        <v>1</v>
      </c>
    </row>
    <row r="58" spans="1:17" x14ac:dyDescent="0.25">
      <c r="A58" s="126">
        <v>29</v>
      </c>
      <c r="B58" s="126">
        <v>5</v>
      </c>
      <c r="C58" s="126" t="s">
        <v>24</v>
      </c>
      <c r="D58" s="126" t="s">
        <v>61</v>
      </c>
      <c r="E58" s="107">
        <v>18</v>
      </c>
      <c r="F58" s="107">
        <v>47.22</v>
      </c>
      <c r="G58" s="107">
        <v>43</v>
      </c>
      <c r="H58" s="107">
        <v>42.4</v>
      </c>
      <c r="I58" s="127">
        <f t="shared" si="12"/>
        <v>1495.18</v>
      </c>
      <c r="J58" s="127">
        <f t="shared" ref="J58:J65" si="16">ROUNDDOWN(I58/60,0)</f>
        <v>24</v>
      </c>
      <c r="K58" s="127">
        <f t="shared" ref="K58:K65" si="17">(I58-J58*60)</f>
        <v>55.180000000000064</v>
      </c>
      <c r="L58" s="160" t="s">
        <v>120</v>
      </c>
      <c r="M58" s="127"/>
      <c r="N58" s="127">
        <f t="shared" si="13"/>
        <v>1495.18</v>
      </c>
      <c r="O58" s="127">
        <f t="shared" si="14"/>
        <v>24</v>
      </c>
      <c r="P58" s="127">
        <f t="shared" si="15"/>
        <v>55.180000000000064</v>
      </c>
      <c r="Q58" s="128">
        <f t="shared" ref="Q58:Q65" si="18">RANK(N58,$N$57:$N$65,1)</f>
        <v>2</v>
      </c>
    </row>
    <row r="59" spans="1:17" x14ac:dyDescent="0.25">
      <c r="A59" s="126">
        <v>27</v>
      </c>
      <c r="B59" s="126">
        <v>3</v>
      </c>
      <c r="C59" s="126" t="s">
        <v>53</v>
      </c>
      <c r="D59" s="126" t="s">
        <v>56</v>
      </c>
      <c r="E59" s="107">
        <v>16</v>
      </c>
      <c r="F59" s="107">
        <v>49.44</v>
      </c>
      <c r="G59" s="107">
        <v>42</v>
      </c>
      <c r="H59" s="107">
        <v>17.440000000000001</v>
      </c>
      <c r="I59" s="127">
        <f t="shared" si="12"/>
        <v>1528</v>
      </c>
      <c r="J59" s="127">
        <f t="shared" si="16"/>
        <v>25</v>
      </c>
      <c r="K59" s="127">
        <f t="shared" si="17"/>
        <v>28</v>
      </c>
      <c r="L59" s="160" t="s">
        <v>120</v>
      </c>
      <c r="M59" s="127"/>
      <c r="N59" s="127">
        <f t="shared" si="13"/>
        <v>1528</v>
      </c>
      <c r="O59" s="127">
        <f t="shared" si="14"/>
        <v>25</v>
      </c>
      <c r="P59" s="127">
        <f t="shared" si="15"/>
        <v>28</v>
      </c>
      <c r="Q59" s="128">
        <f t="shared" si="18"/>
        <v>3</v>
      </c>
    </row>
    <row r="60" spans="1:17" x14ac:dyDescent="0.25">
      <c r="A60" s="126">
        <v>31</v>
      </c>
      <c r="B60" s="126">
        <v>7</v>
      </c>
      <c r="C60" s="126" t="s">
        <v>19</v>
      </c>
      <c r="D60" s="126" t="s">
        <v>68</v>
      </c>
      <c r="E60" s="107">
        <v>20</v>
      </c>
      <c r="F60" s="107">
        <v>43.65</v>
      </c>
      <c r="G60" s="107">
        <v>46</v>
      </c>
      <c r="H60" s="107">
        <v>19.399999999999999</v>
      </c>
      <c r="I60" s="127">
        <f t="shared" si="12"/>
        <v>1535.75</v>
      </c>
      <c r="J60" s="127">
        <f t="shared" si="16"/>
        <v>25</v>
      </c>
      <c r="K60" s="127">
        <f t="shared" si="17"/>
        <v>35.75</v>
      </c>
      <c r="L60" s="160" t="s">
        <v>120</v>
      </c>
      <c r="M60" s="127"/>
      <c r="N60" s="127">
        <f t="shared" si="13"/>
        <v>1535.75</v>
      </c>
      <c r="O60" s="127">
        <f t="shared" si="14"/>
        <v>25</v>
      </c>
      <c r="P60" s="127">
        <f t="shared" si="15"/>
        <v>35.75</v>
      </c>
      <c r="Q60" s="128">
        <f t="shared" si="18"/>
        <v>4</v>
      </c>
    </row>
    <row r="61" spans="1:17" x14ac:dyDescent="0.25">
      <c r="A61" s="126">
        <v>28</v>
      </c>
      <c r="B61" s="158">
        <v>4</v>
      </c>
      <c r="C61" s="126" t="s">
        <v>19</v>
      </c>
      <c r="D61" s="126" t="s">
        <v>41</v>
      </c>
      <c r="E61" s="107">
        <v>17</v>
      </c>
      <c r="F61" s="107">
        <v>52.87</v>
      </c>
      <c r="G61" s="107">
        <v>44</v>
      </c>
      <c r="H61" s="107">
        <v>51.3</v>
      </c>
      <c r="I61" s="127">
        <f t="shared" si="12"/>
        <v>1618.4300000000003</v>
      </c>
      <c r="J61" s="127">
        <f t="shared" si="16"/>
        <v>26</v>
      </c>
      <c r="K61" s="127">
        <f t="shared" si="17"/>
        <v>58.430000000000291</v>
      </c>
      <c r="L61" s="160" t="s">
        <v>120</v>
      </c>
      <c r="M61" s="127"/>
      <c r="N61" s="127">
        <f t="shared" si="13"/>
        <v>1618.4300000000003</v>
      </c>
      <c r="O61" s="127">
        <f t="shared" si="14"/>
        <v>26</v>
      </c>
      <c r="P61" s="127">
        <f t="shared" si="15"/>
        <v>58.430000000000291</v>
      </c>
      <c r="Q61" s="128">
        <f t="shared" si="18"/>
        <v>5</v>
      </c>
    </row>
    <row r="62" spans="1:17" x14ac:dyDescent="0.25">
      <c r="A62" s="126">
        <v>26</v>
      </c>
      <c r="B62" s="126">
        <v>2</v>
      </c>
      <c r="C62" s="126" t="s">
        <v>18</v>
      </c>
      <c r="D62" s="126" t="s">
        <v>36</v>
      </c>
      <c r="E62" s="107">
        <v>15</v>
      </c>
      <c r="F62" s="107">
        <v>50.5</v>
      </c>
      <c r="G62" s="107">
        <v>43</v>
      </c>
      <c r="H62" s="107">
        <v>9.65</v>
      </c>
      <c r="I62" s="127">
        <f t="shared" si="12"/>
        <v>1639.15</v>
      </c>
      <c r="J62" s="127">
        <f t="shared" si="16"/>
        <v>27</v>
      </c>
      <c r="K62" s="127">
        <f t="shared" si="17"/>
        <v>19.150000000000091</v>
      </c>
      <c r="L62" s="160">
        <v>39</v>
      </c>
      <c r="M62" s="127">
        <f>1.82*6.3</f>
        <v>11.465999999999999</v>
      </c>
      <c r="N62" s="127">
        <f t="shared" si="13"/>
        <v>1627.6840000000002</v>
      </c>
      <c r="O62" s="127">
        <f t="shared" si="14"/>
        <v>27</v>
      </c>
      <c r="P62" s="127">
        <f t="shared" si="15"/>
        <v>7.6840000000001965</v>
      </c>
      <c r="Q62" s="128">
        <f t="shared" si="18"/>
        <v>6</v>
      </c>
    </row>
    <row r="63" spans="1:17" x14ac:dyDescent="0.25">
      <c r="A63" s="126">
        <v>33</v>
      </c>
      <c r="B63" s="126">
        <v>9</v>
      </c>
      <c r="C63" s="126" t="s">
        <v>19</v>
      </c>
      <c r="D63" s="126" t="s">
        <v>73</v>
      </c>
      <c r="E63" s="107">
        <v>22</v>
      </c>
      <c r="F63" s="107">
        <v>33.049999999999997</v>
      </c>
      <c r="G63" s="107">
        <v>49</v>
      </c>
      <c r="H63" s="107">
        <v>43.97</v>
      </c>
      <c r="I63" s="127">
        <f t="shared" si="12"/>
        <v>1630.9199999999998</v>
      </c>
      <c r="J63" s="127">
        <f t="shared" si="16"/>
        <v>27</v>
      </c>
      <c r="K63" s="127">
        <f t="shared" si="17"/>
        <v>10.919999999999845</v>
      </c>
      <c r="L63" s="160" t="s">
        <v>120</v>
      </c>
      <c r="M63" s="127"/>
      <c r="N63" s="127">
        <f t="shared" si="13"/>
        <v>1630.9199999999998</v>
      </c>
      <c r="O63" s="127">
        <f t="shared" si="14"/>
        <v>27</v>
      </c>
      <c r="P63" s="127">
        <f t="shared" si="15"/>
        <v>10.919999999999845</v>
      </c>
      <c r="Q63" s="128">
        <f t="shared" si="18"/>
        <v>7</v>
      </c>
    </row>
    <row r="64" spans="1:17" x14ac:dyDescent="0.25">
      <c r="A64" s="126">
        <v>30</v>
      </c>
      <c r="B64" s="158">
        <v>6</v>
      </c>
      <c r="C64" s="126" t="s">
        <v>24</v>
      </c>
      <c r="D64" s="126" t="s">
        <v>64</v>
      </c>
      <c r="E64" s="107">
        <v>19</v>
      </c>
      <c r="F64" s="107">
        <v>49.4</v>
      </c>
      <c r="G64" s="107">
        <v>47</v>
      </c>
      <c r="H64" s="107">
        <v>9.5500000000000007</v>
      </c>
      <c r="I64" s="127">
        <f t="shared" si="12"/>
        <v>1640.15</v>
      </c>
      <c r="J64" s="127">
        <f t="shared" si="16"/>
        <v>27</v>
      </c>
      <c r="K64" s="127">
        <f t="shared" si="17"/>
        <v>20.150000000000091</v>
      </c>
      <c r="L64" s="160" t="s">
        <v>120</v>
      </c>
      <c r="M64" s="127"/>
      <c r="N64" s="127">
        <f t="shared" si="13"/>
        <v>1640.15</v>
      </c>
      <c r="O64" s="127">
        <f t="shared" si="14"/>
        <v>27</v>
      </c>
      <c r="P64" s="127">
        <f t="shared" si="15"/>
        <v>20.150000000000091</v>
      </c>
      <c r="Q64" s="128">
        <f t="shared" si="18"/>
        <v>8</v>
      </c>
    </row>
    <row r="65" spans="1:17" x14ac:dyDescent="0.25">
      <c r="A65" s="126">
        <v>32</v>
      </c>
      <c r="B65" s="158">
        <v>8</v>
      </c>
      <c r="C65" s="126" t="s">
        <v>24</v>
      </c>
      <c r="D65" s="126" t="s">
        <v>70</v>
      </c>
      <c r="E65" s="107">
        <v>21</v>
      </c>
      <c r="F65" s="107">
        <v>43.65</v>
      </c>
      <c r="G65" s="107">
        <v>49</v>
      </c>
      <c r="H65" s="107">
        <v>51.72</v>
      </c>
      <c r="I65" s="127">
        <f t="shared" si="12"/>
        <v>1688.0699999999997</v>
      </c>
      <c r="J65" s="127">
        <f t="shared" si="16"/>
        <v>28</v>
      </c>
      <c r="K65" s="127">
        <f t="shared" si="17"/>
        <v>8.069999999999709</v>
      </c>
      <c r="L65" s="160" t="s">
        <v>120</v>
      </c>
      <c r="M65" s="127"/>
      <c r="N65" s="127">
        <f t="shared" si="13"/>
        <v>1688.0699999999997</v>
      </c>
      <c r="O65" s="127">
        <f t="shared" si="14"/>
        <v>28</v>
      </c>
      <c r="P65" s="127">
        <f t="shared" si="15"/>
        <v>8.069999999999709</v>
      </c>
      <c r="Q65" s="128">
        <f t="shared" si="18"/>
        <v>9</v>
      </c>
    </row>
    <row r="68" spans="1:17" ht="21.75" thickBot="1" x14ac:dyDescent="0.4">
      <c r="A68" s="126"/>
      <c r="B68" s="70" t="s">
        <v>27</v>
      </c>
      <c r="C68" s="126"/>
      <c r="D68" s="126"/>
      <c r="E68" s="126"/>
      <c r="F68" s="126"/>
      <c r="G68" s="126"/>
      <c r="H68" s="126"/>
      <c r="I68" s="126"/>
      <c r="J68" s="177" t="s">
        <v>145</v>
      </c>
      <c r="K68" s="177"/>
      <c r="L68" s="126"/>
      <c r="M68" s="126"/>
      <c r="N68" s="126"/>
      <c r="O68" s="177" t="s">
        <v>144</v>
      </c>
      <c r="P68" s="177"/>
      <c r="Q68" s="126"/>
    </row>
    <row r="69" spans="1:17" ht="15.75" thickBot="1" x14ac:dyDescent="0.3">
      <c r="A69" s="120" t="s">
        <v>2</v>
      </c>
      <c r="B69" s="85" t="s">
        <v>3</v>
      </c>
      <c r="C69" s="117" t="s">
        <v>4</v>
      </c>
      <c r="D69" s="118" t="s">
        <v>5</v>
      </c>
      <c r="E69" s="175" t="s">
        <v>7</v>
      </c>
      <c r="F69" s="176"/>
      <c r="G69" s="175" t="s">
        <v>8</v>
      </c>
      <c r="H69" s="176"/>
      <c r="I69" s="121" t="s">
        <v>26</v>
      </c>
      <c r="J69" s="123" t="s">
        <v>13</v>
      </c>
      <c r="K69" s="123" t="s">
        <v>14</v>
      </c>
      <c r="L69" s="119" t="s">
        <v>10</v>
      </c>
      <c r="M69" s="119" t="s">
        <v>11</v>
      </c>
      <c r="N69" s="122" t="s">
        <v>117</v>
      </c>
      <c r="O69" s="123" t="s">
        <v>13</v>
      </c>
      <c r="P69" s="123" t="s">
        <v>14</v>
      </c>
      <c r="Q69" s="124" t="s">
        <v>15</v>
      </c>
    </row>
    <row r="70" spans="1:17" x14ac:dyDescent="0.25">
      <c r="A70" s="126">
        <v>20</v>
      </c>
      <c r="B70" s="126">
        <v>6</v>
      </c>
      <c r="C70" s="126" t="s">
        <v>18</v>
      </c>
      <c r="D70" s="126" t="s">
        <v>101</v>
      </c>
      <c r="E70" s="107">
        <v>17</v>
      </c>
      <c r="F70" s="165">
        <v>22.7</v>
      </c>
      <c r="G70" s="107">
        <v>46</v>
      </c>
      <c r="H70" s="107">
        <v>6.73</v>
      </c>
      <c r="I70" s="127">
        <f t="shared" ref="I70:I76" si="19">((G70*60)+H70)-((E70*60)+F70)</f>
        <v>1724.03</v>
      </c>
      <c r="J70" s="127">
        <f>ROUNDDOWN(I70/60,0)</f>
        <v>28</v>
      </c>
      <c r="K70" s="127">
        <f>(I70-J70*60)</f>
        <v>44.029999999999973</v>
      </c>
      <c r="L70" s="160">
        <f>'Race Draw'!D88</f>
        <v>0</v>
      </c>
      <c r="M70" s="127">
        <f>14.52*6.3</f>
        <v>91.475999999999999</v>
      </c>
      <c r="N70" s="127">
        <f t="shared" ref="N70:N76" si="20">I70-M70</f>
        <v>1632.5540000000001</v>
      </c>
      <c r="O70" s="127">
        <f t="shared" ref="O70:O76" si="21">ROUNDDOWN(N70/60,0)</f>
        <v>27</v>
      </c>
      <c r="P70" s="127">
        <f t="shared" ref="P70:P76" si="22">(N70-O70*60)</f>
        <v>12.554000000000087</v>
      </c>
      <c r="Q70" s="128">
        <f>RANK(N70,$N$70:$N$76,1)</f>
        <v>1</v>
      </c>
    </row>
    <row r="71" spans="1:17" x14ac:dyDescent="0.25">
      <c r="A71" s="126">
        <v>15</v>
      </c>
      <c r="B71" s="126">
        <v>1</v>
      </c>
      <c r="C71" s="126" t="s">
        <v>19</v>
      </c>
      <c r="D71" s="126" t="s">
        <v>98</v>
      </c>
      <c r="E71" s="107">
        <v>14</v>
      </c>
      <c r="F71" s="107">
        <v>58.63</v>
      </c>
      <c r="G71" s="107">
        <v>42</v>
      </c>
      <c r="H71" s="107">
        <v>48.59</v>
      </c>
      <c r="I71" s="127">
        <f t="shared" si="19"/>
        <v>1669.96</v>
      </c>
      <c r="J71" s="127">
        <f t="shared" ref="J71:J76" si="23">ROUNDDOWN(I71/60,0)</f>
        <v>27</v>
      </c>
      <c r="K71" s="127">
        <f t="shared" ref="K71:K76" si="24">(I71-J71*60)</f>
        <v>49.960000000000036</v>
      </c>
      <c r="L71" s="160">
        <f>'Race Draw'!D83</f>
        <v>0</v>
      </c>
      <c r="M71" s="127">
        <f>4.75*6.3</f>
        <v>29.925000000000001</v>
      </c>
      <c r="N71" s="127">
        <f t="shared" si="20"/>
        <v>1640.0350000000001</v>
      </c>
      <c r="O71" s="127">
        <f t="shared" si="21"/>
        <v>27</v>
      </c>
      <c r="P71" s="127">
        <f t="shared" si="22"/>
        <v>20.035000000000082</v>
      </c>
      <c r="Q71" s="128">
        <f t="shared" ref="Q71:Q76" si="25">RANK(N71,$N$70:$N$76,1)</f>
        <v>2</v>
      </c>
    </row>
    <row r="72" spans="1:17" x14ac:dyDescent="0.25">
      <c r="A72" s="126">
        <v>16</v>
      </c>
      <c r="B72" s="126">
        <v>2</v>
      </c>
      <c r="C72" s="126" t="s">
        <v>18</v>
      </c>
      <c r="D72" s="126" t="s">
        <v>28</v>
      </c>
      <c r="E72" s="107">
        <v>15</v>
      </c>
      <c r="F72" s="107">
        <v>21.38</v>
      </c>
      <c r="G72" s="107">
        <v>43</v>
      </c>
      <c r="H72" s="107">
        <v>23.56</v>
      </c>
      <c r="I72" s="127">
        <f t="shared" si="19"/>
        <v>1682.1799999999998</v>
      </c>
      <c r="J72" s="127">
        <f t="shared" si="23"/>
        <v>28</v>
      </c>
      <c r="K72" s="127">
        <f t="shared" si="24"/>
        <v>2.1799999999998363</v>
      </c>
      <c r="L72" s="160">
        <f>'Race Draw'!D84</f>
        <v>0</v>
      </c>
      <c r="M72" s="127">
        <f>4.22*6.3</f>
        <v>26.585999999999999</v>
      </c>
      <c r="N72" s="127">
        <f t="shared" si="20"/>
        <v>1655.5939999999998</v>
      </c>
      <c r="O72" s="127">
        <f t="shared" si="21"/>
        <v>27</v>
      </c>
      <c r="P72" s="127">
        <f t="shared" si="22"/>
        <v>35.593999999999824</v>
      </c>
      <c r="Q72" s="128">
        <f t="shared" si="25"/>
        <v>3</v>
      </c>
    </row>
    <row r="73" spans="1:17" x14ac:dyDescent="0.25">
      <c r="A73" s="126">
        <v>21</v>
      </c>
      <c r="B73" s="126">
        <v>7</v>
      </c>
      <c r="C73" s="126" t="s">
        <v>19</v>
      </c>
      <c r="D73" s="126" t="s">
        <v>38</v>
      </c>
      <c r="E73" s="107">
        <v>18</v>
      </c>
      <c r="F73" s="107">
        <v>11.16</v>
      </c>
      <c r="G73" s="107">
        <v>49</v>
      </c>
      <c r="H73" s="107">
        <v>35.630000000000003</v>
      </c>
      <c r="I73" s="127">
        <f t="shared" si="19"/>
        <v>1884.47</v>
      </c>
      <c r="J73" s="127">
        <f t="shared" si="23"/>
        <v>31</v>
      </c>
      <c r="K73" s="127">
        <f t="shared" si="24"/>
        <v>24.470000000000027</v>
      </c>
      <c r="L73" s="160">
        <f>'Race Draw'!D90</f>
        <v>0</v>
      </c>
      <c r="M73" s="127">
        <f>31.42*6.3</f>
        <v>197.946</v>
      </c>
      <c r="N73" s="127">
        <f t="shared" si="20"/>
        <v>1686.5240000000001</v>
      </c>
      <c r="O73" s="127">
        <f t="shared" si="21"/>
        <v>28</v>
      </c>
      <c r="P73" s="127">
        <f t="shared" si="22"/>
        <v>6.5240000000001146</v>
      </c>
      <c r="Q73" s="128">
        <f t="shared" si="25"/>
        <v>4</v>
      </c>
    </row>
    <row r="74" spans="1:17" x14ac:dyDescent="0.25">
      <c r="A74" s="126">
        <v>17</v>
      </c>
      <c r="B74" s="158">
        <v>3</v>
      </c>
      <c r="C74" s="126" t="s">
        <v>16</v>
      </c>
      <c r="D74" s="126" t="s">
        <v>30</v>
      </c>
      <c r="E74" s="107">
        <v>16</v>
      </c>
      <c r="F74" s="107">
        <v>5.16</v>
      </c>
      <c r="G74" s="107">
        <v>45</v>
      </c>
      <c r="H74" s="107">
        <v>18.48</v>
      </c>
      <c r="I74" s="127">
        <f t="shared" si="19"/>
        <v>1753.3200000000002</v>
      </c>
      <c r="J74" s="127">
        <f t="shared" si="23"/>
        <v>29</v>
      </c>
      <c r="K74" s="127">
        <f t="shared" si="24"/>
        <v>13.320000000000164</v>
      </c>
      <c r="L74" s="160" t="s">
        <v>120</v>
      </c>
      <c r="M74" s="127"/>
      <c r="N74" s="127">
        <f t="shared" si="20"/>
        <v>1753.3200000000002</v>
      </c>
      <c r="O74" s="127">
        <f t="shared" si="21"/>
        <v>29</v>
      </c>
      <c r="P74" s="127">
        <f t="shared" si="22"/>
        <v>13.320000000000164</v>
      </c>
      <c r="Q74" s="128">
        <f t="shared" si="25"/>
        <v>5</v>
      </c>
    </row>
    <row r="75" spans="1:17" x14ac:dyDescent="0.25">
      <c r="A75" s="126">
        <v>19</v>
      </c>
      <c r="B75" s="126">
        <v>5</v>
      </c>
      <c r="C75" s="126" t="s">
        <v>19</v>
      </c>
      <c r="D75" s="126" t="s">
        <v>100</v>
      </c>
      <c r="E75" s="107">
        <v>16</v>
      </c>
      <c r="F75" s="107">
        <v>52.13</v>
      </c>
      <c r="G75" s="107">
        <v>47</v>
      </c>
      <c r="H75" s="107">
        <v>39.89</v>
      </c>
      <c r="I75" s="127">
        <f t="shared" si="19"/>
        <v>1847.7599999999998</v>
      </c>
      <c r="J75" s="127">
        <f t="shared" si="23"/>
        <v>30</v>
      </c>
      <c r="K75" s="127">
        <f t="shared" si="24"/>
        <v>47.759999999999764</v>
      </c>
      <c r="L75" s="160" t="s">
        <v>120</v>
      </c>
      <c r="M75" s="127"/>
      <c r="N75" s="127">
        <f t="shared" si="20"/>
        <v>1847.7599999999998</v>
      </c>
      <c r="O75" s="127">
        <f t="shared" si="21"/>
        <v>30</v>
      </c>
      <c r="P75" s="127">
        <f t="shared" si="22"/>
        <v>47.759999999999764</v>
      </c>
      <c r="Q75" s="128">
        <f t="shared" si="25"/>
        <v>6</v>
      </c>
    </row>
    <row r="76" spans="1:17" x14ac:dyDescent="0.25">
      <c r="A76" s="126">
        <v>18</v>
      </c>
      <c r="B76" s="126">
        <v>4</v>
      </c>
      <c r="C76" s="126" t="s">
        <v>19</v>
      </c>
      <c r="D76" s="126" t="s">
        <v>41</v>
      </c>
      <c r="E76" s="107">
        <v>16</v>
      </c>
      <c r="F76" s="107">
        <v>23.88</v>
      </c>
      <c r="G76" s="107">
        <v>47</v>
      </c>
      <c r="H76" s="107">
        <v>12.34</v>
      </c>
      <c r="I76" s="127">
        <f t="shared" si="19"/>
        <v>1848.46</v>
      </c>
      <c r="J76" s="127">
        <f t="shared" si="23"/>
        <v>30</v>
      </c>
      <c r="K76" s="127">
        <f t="shared" si="24"/>
        <v>48.460000000000036</v>
      </c>
      <c r="L76" s="160" t="s">
        <v>120</v>
      </c>
      <c r="M76" s="127"/>
      <c r="N76" s="127">
        <f t="shared" si="20"/>
        <v>1848.46</v>
      </c>
      <c r="O76" s="127">
        <f t="shared" si="21"/>
        <v>30</v>
      </c>
      <c r="P76" s="127">
        <f t="shared" si="22"/>
        <v>48.460000000000036</v>
      </c>
      <c r="Q76" s="128">
        <f t="shared" si="25"/>
        <v>7</v>
      </c>
    </row>
    <row r="77" spans="1:17" s="126" customFormat="1" x14ac:dyDescent="0.25">
      <c r="E77" s="107"/>
      <c r="F77" s="107"/>
      <c r="G77" s="107"/>
      <c r="H77" s="107"/>
      <c r="I77" s="92"/>
      <c r="J77" s="92"/>
      <c r="K77" s="92"/>
      <c r="L77" s="173"/>
      <c r="M77" s="92"/>
      <c r="N77" s="92"/>
      <c r="O77" s="92"/>
      <c r="P77" s="92"/>
      <c r="Q77" s="92"/>
    </row>
    <row r="78" spans="1:17" s="126" customFormat="1" x14ac:dyDescent="0.25">
      <c r="E78" s="107"/>
      <c r="F78" s="107"/>
      <c r="G78" s="107"/>
      <c r="H78" s="107"/>
      <c r="I78" s="92"/>
      <c r="J78" s="92"/>
      <c r="K78" s="92"/>
      <c r="L78" s="173"/>
      <c r="M78" s="92"/>
      <c r="N78" s="92"/>
      <c r="O78" s="92"/>
      <c r="P78" s="92"/>
      <c r="Q78" s="92"/>
    </row>
    <row r="79" spans="1:17" ht="21.75" thickBot="1" x14ac:dyDescent="0.4">
      <c r="A79" s="126"/>
      <c r="B79" s="70" t="s">
        <v>25</v>
      </c>
      <c r="C79" s="126"/>
      <c r="D79" s="126"/>
      <c r="E79" s="126"/>
      <c r="F79" s="126"/>
      <c r="G79" s="126"/>
      <c r="H79" s="126"/>
      <c r="I79" s="126"/>
      <c r="J79" s="178" t="s">
        <v>145</v>
      </c>
      <c r="K79" s="178"/>
      <c r="L79" s="126"/>
      <c r="M79" s="126"/>
      <c r="N79" s="126"/>
      <c r="O79" s="177" t="s">
        <v>144</v>
      </c>
      <c r="P79" s="177"/>
      <c r="Q79" s="126"/>
    </row>
    <row r="80" spans="1:17" ht="15.75" thickBot="1" x14ac:dyDescent="0.3">
      <c r="A80" s="120" t="s">
        <v>2</v>
      </c>
      <c r="B80" s="117" t="s">
        <v>3</v>
      </c>
      <c r="C80" s="117" t="s">
        <v>4</v>
      </c>
      <c r="D80" s="118" t="s">
        <v>5</v>
      </c>
      <c r="E80" s="175" t="s">
        <v>7</v>
      </c>
      <c r="F80" s="176"/>
      <c r="G80" s="175" t="s">
        <v>8</v>
      </c>
      <c r="H80" s="176"/>
      <c r="I80" s="121" t="s">
        <v>9</v>
      </c>
      <c r="J80" s="123" t="s">
        <v>13</v>
      </c>
      <c r="K80" s="123" t="s">
        <v>14</v>
      </c>
      <c r="L80" s="119" t="s">
        <v>10</v>
      </c>
      <c r="M80" s="119" t="s">
        <v>11</v>
      </c>
      <c r="N80" s="122" t="s">
        <v>12</v>
      </c>
      <c r="O80" s="123" t="s">
        <v>13</v>
      </c>
      <c r="P80" s="123" t="s">
        <v>14</v>
      </c>
      <c r="Q80" s="124" t="s">
        <v>15</v>
      </c>
    </row>
    <row r="81" spans="1:18" x14ac:dyDescent="0.25">
      <c r="A81" s="126">
        <v>35</v>
      </c>
      <c r="B81" s="126">
        <v>2</v>
      </c>
      <c r="C81" s="126" t="s">
        <v>19</v>
      </c>
      <c r="D81" s="126" t="s">
        <v>22</v>
      </c>
      <c r="E81" s="126">
        <v>23</v>
      </c>
      <c r="F81" s="126">
        <v>39.65</v>
      </c>
      <c r="G81" s="126">
        <v>53</v>
      </c>
      <c r="H81" s="126">
        <v>2.87</v>
      </c>
      <c r="I81" s="127">
        <f t="shared" ref="I81" si="26">((G81*60)+H81)-((E81*60)+F81)</f>
        <v>1763.2199999999998</v>
      </c>
      <c r="J81" s="127">
        <f t="shared" ref="J81" si="27">ROUNDDOWN(I81/60,0)</f>
        <v>29</v>
      </c>
      <c r="K81" s="127">
        <f t="shared" ref="K81" si="28">(I81-J81*60)</f>
        <v>23.2199999999998</v>
      </c>
      <c r="L81" s="7">
        <v>62</v>
      </c>
      <c r="M81" s="126">
        <f>24.4*6.3</f>
        <v>153.72</v>
      </c>
      <c r="N81" s="127">
        <f t="shared" ref="N81" si="29">I81-M81</f>
        <v>1609.4999999999998</v>
      </c>
      <c r="O81" s="127">
        <f t="shared" ref="O81" si="30">ROUNDDOWN(N81/60,0)</f>
        <v>26</v>
      </c>
      <c r="P81" s="127">
        <f t="shared" ref="P81" si="31">(N81-O81*60)</f>
        <v>49.499999999999773</v>
      </c>
      <c r="Q81" s="128">
        <f>RANK(N81,$N$81:$N$81,1)</f>
        <v>1</v>
      </c>
    </row>
    <row r="82" spans="1:18" s="126" customFormat="1" x14ac:dyDescent="0.25">
      <c r="I82" s="92"/>
      <c r="J82" s="92"/>
      <c r="K82" s="92"/>
      <c r="L82" s="173"/>
      <c r="M82" s="92"/>
      <c r="N82" s="92"/>
      <c r="O82" s="92"/>
      <c r="P82" s="92"/>
      <c r="Q82" s="92"/>
    </row>
    <row r="83" spans="1:18" s="126" customFormat="1" x14ac:dyDescent="0.25">
      <c r="I83" s="92"/>
      <c r="J83" s="92"/>
      <c r="K83" s="92"/>
      <c r="L83" s="173"/>
      <c r="M83" s="92"/>
      <c r="N83" s="92"/>
      <c r="O83" s="92"/>
      <c r="P83" s="92"/>
      <c r="Q83" s="92"/>
    </row>
    <row r="84" spans="1:18" ht="21.75" thickBot="1" x14ac:dyDescent="0.4">
      <c r="A84" s="126"/>
      <c r="B84" s="70" t="s">
        <v>122</v>
      </c>
      <c r="C84" s="126"/>
      <c r="D84" s="126"/>
      <c r="E84" s="126"/>
      <c r="F84" s="126"/>
      <c r="G84" s="126"/>
      <c r="H84" s="126"/>
      <c r="I84" s="126"/>
      <c r="J84" s="178" t="s">
        <v>145</v>
      </c>
      <c r="K84" s="178"/>
      <c r="L84" s="126"/>
      <c r="M84" s="126"/>
      <c r="N84" s="126"/>
      <c r="O84" s="126"/>
    </row>
    <row r="85" spans="1:18" ht="15.75" thickBot="1" x14ac:dyDescent="0.3">
      <c r="A85" s="120" t="s">
        <v>2</v>
      </c>
      <c r="B85" s="85" t="s">
        <v>3</v>
      </c>
      <c r="C85" s="117" t="s">
        <v>4</v>
      </c>
      <c r="D85" s="118" t="s">
        <v>5</v>
      </c>
      <c r="E85" s="175" t="s">
        <v>7</v>
      </c>
      <c r="F85" s="176"/>
      <c r="G85" s="175" t="s">
        <v>8</v>
      </c>
      <c r="H85" s="176"/>
      <c r="I85" s="121" t="s">
        <v>26</v>
      </c>
      <c r="J85" s="123" t="s">
        <v>13</v>
      </c>
      <c r="K85" s="123" t="s">
        <v>14</v>
      </c>
      <c r="L85" s="119" t="s">
        <v>10</v>
      </c>
      <c r="M85" s="119" t="s">
        <v>11</v>
      </c>
      <c r="N85" s="122" t="s">
        <v>12</v>
      </c>
      <c r="O85" s="123" t="s">
        <v>13</v>
      </c>
      <c r="P85" s="123" t="s">
        <v>14</v>
      </c>
      <c r="Q85" s="124" t="s">
        <v>15</v>
      </c>
    </row>
    <row r="86" spans="1:18" x14ac:dyDescent="0.25">
      <c r="A86" s="126">
        <v>37</v>
      </c>
      <c r="B86" s="126">
        <v>1</v>
      </c>
      <c r="C86" s="126" t="s">
        <v>16</v>
      </c>
      <c r="D86" s="126" t="s">
        <v>88</v>
      </c>
      <c r="E86" s="107">
        <v>24</v>
      </c>
      <c r="F86" s="107">
        <v>29.62</v>
      </c>
      <c r="G86" s="107">
        <v>51</v>
      </c>
      <c r="H86" s="107">
        <v>2.79</v>
      </c>
      <c r="I86" s="127">
        <f>((G86*60)+H86)-((E86*60)+F86)</f>
        <v>1593.17</v>
      </c>
      <c r="J86" s="127">
        <f t="shared" ref="J86" si="32">ROUNDDOWN(I86/60,0)</f>
        <v>26</v>
      </c>
      <c r="K86" s="127">
        <f t="shared" ref="K86" si="33">(I86-J86*60)</f>
        <v>33.170000000000073</v>
      </c>
      <c r="L86" s="7" t="s">
        <v>120</v>
      </c>
      <c r="M86" s="126"/>
      <c r="N86" s="127">
        <f>I86-M86</f>
        <v>1593.17</v>
      </c>
      <c r="O86" s="127">
        <f t="shared" ref="O86:O87" si="34">ROUNDDOWN(N86/60,0)</f>
        <v>26</v>
      </c>
      <c r="P86" s="127">
        <f t="shared" ref="P86:P87" si="35">(N86-O86*60)</f>
        <v>33.170000000000073</v>
      </c>
      <c r="Q86" s="128">
        <f>RANK(N86,$N$86:$N$87,1)</f>
        <v>1</v>
      </c>
    </row>
    <row r="87" spans="1:18" x14ac:dyDescent="0.25">
      <c r="A87" s="126">
        <v>38</v>
      </c>
      <c r="B87" s="126">
        <v>2</v>
      </c>
      <c r="C87" s="126" t="s">
        <v>16</v>
      </c>
      <c r="D87" s="126" t="s">
        <v>90</v>
      </c>
      <c r="E87" s="107">
        <v>25</v>
      </c>
      <c r="F87" s="107">
        <v>33.72</v>
      </c>
      <c r="G87" s="107">
        <v>53</v>
      </c>
      <c r="H87" s="107">
        <v>40.549999999999997</v>
      </c>
      <c r="I87" s="127">
        <f>((G87*60)+H87)-((E87*60)+F87)</f>
        <v>1686.8300000000002</v>
      </c>
      <c r="J87" s="127">
        <f t="shared" ref="J87" si="36">ROUNDDOWN(I87/60,0)</f>
        <v>28</v>
      </c>
      <c r="K87" s="127">
        <f t="shared" ref="K87" si="37">(I87-J87*60)</f>
        <v>6.8300000000001546</v>
      </c>
      <c r="L87" s="7" t="s">
        <v>120</v>
      </c>
      <c r="M87" s="107"/>
      <c r="N87" s="127">
        <f>I87-M87</f>
        <v>1686.8300000000002</v>
      </c>
      <c r="O87" s="127">
        <f t="shared" si="34"/>
        <v>28</v>
      </c>
      <c r="P87" s="127">
        <f t="shared" si="35"/>
        <v>6.8300000000001546</v>
      </c>
      <c r="Q87" s="128">
        <f>RANK(N87,$N$86:$N$87,1)</f>
        <v>2</v>
      </c>
    </row>
    <row r="88" spans="1:18" s="126" customFormat="1" x14ac:dyDescent="0.25">
      <c r="E88" s="107"/>
      <c r="F88" s="107"/>
      <c r="G88" s="107"/>
      <c r="H88" s="107"/>
      <c r="I88" s="92"/>
      <c r="J88" s="92"/>
      <c r="K88" s="92"/>
      <c r="L88" s="173"/>
      <c r="M88" s="174"/>
      <c r="N88" s="92"/>
      <c r="O88" s="92"/>
      <c r="P88" s="92"/>
      <c r="Q88" s="92"/>
      <c r="R88" s="92"/>
    </row>
    <row r="89" spans="1:18" s="126" customFormat="1" x14ac:dyDescent="0.25">
      <c r="E89" s="107"/>
      <c r="F89" s="107"/>
      <c r="G89" s="107"/>
      <c r="H89" s="107"/>
      <c r="I89" s="92"/>
      <c r="J89" s="92"/>
      <c r="K89" s="92"/>
      <c r="L89" s="173"/>
      <c r="M89" s="174"/>
      <c r="N89" s="92"/>
      <c r="O89" s="92"/>
      <c r="P89" s="92"/>
      <c r="Q89" s="92"/>
      <c r="R89" s="92"/>
    </row>
    <row r="90" spans="1:18" ht="21" x14ac:dyDescent="0.35">
      <c r="A90" s="126"/>
      <c r="B90" s="70" t="s">
        <v>32</v>
      </c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</row>
    <row r="91" spans="1:18" ht="15.75" thickBot="1" x14ac:dyDescent="0.3">
      <c r="A91" s="126"/>
      <c r="B91" s="126"/>
      <c r="C91" s="126"/>
      <c r="D91" s="126"/>
      <c r="E91" s="126"/>
      <c r="F91" s="126"/>
      <c r="G91" s="126"/>
      <c r="H91" s="126"/>
      <c r="I91" s="126"/>
      <c r="J91" s="177" t="s">
        <v>145</v>
      </c>
      <c r="K91" s="177"/>
      <c r="L91" s="126"/>
      <c r="M91" s="126"/>
      <c r="N91" s="126"/>
      <c r="O91" s="177" t="s">
        <v>144</v>
      </c>
      <c r="P91" s="177"/>
      <c r="Q91" s="126"/>
    </row>
    <row r="92" spans="1:18" ht="15.75" thickBot="1" x14ac:dyDescent="0.3">
      <c r="A92" s="120" t="s">
        <v>2</v>
      </c>
      <c r="B92" s="117" t="s">
        <v>3</v>
      </c>
      <c r="C92" s="117" t="s">
        <v>4</v>
      </c>
      <c r="D92" s="118" t="s">
        <v>5</v>
      </c>
      <c r="E92" s="175" t="s">
        <v>7</v>
      </c>
      <c r="F92" s="176"/>
      <c r="G92" s="175" t="s">
        <v>8</v>
      </c>
      <c r="H92" s="176"/>
      <c r="I92" s="121" t="s">
        <v>9</v>
      </c>
      <c r="J92" s="123" t="s">
        <v>13</v>
      </c>
      <c r="K92" s="123" t="s">
        <v>14</v>
      </c>
      <c r="L92" s="119" t="s">
        <v>10</v>
      </c>
      <c r="M92" s="119" t="s">
        <v>11</v>
      </c>
      <c r="N92" s="122" t="s">
        <v>123</v>
      </c>
      <c r="O92" s="123" t="s">
        <v>13</v>
      </c>
      <c r="P92" s="123" t="s">
        <v>14</v>
      </c>
      <c r="Q92" s="124" t="s">
        <v>15</v>
      </c>
    </row>
    <row r="93" spans="1:18" x14ac:dyDescent="0.25">
      <c r="A93" s="158">
        <v>43</v>
      </c>
      <c r="B93" s="126">
        <v>5</v>
      </c>
      <c r="C93" s="126" t="s">
        <v>18</v>
      </c>
      <c r="D93" s="126" t="s">
        <v>66</v>
      </c>
      <c r="E93" s="126">
        <v>29</v>
      </c>
      <c r="F93" s="126">
        <v>3.05</v>
      </c>
      <c r="G93" s="126">
        <v>56</v>
      </c>
      <c r="H93" s="126">
        <v>12.08</v>
      </c>
      <c r="I93" s="127">
        <f t="shared" ref="I93:I98" si="38">((G93*60)+H93)-((E93*60)+F93)</f>
        <v>1629.03</v>
      </c>
      <c r="J93" s="127">
        <f t="shared" ref="J93:J98" si="39">ROUNDDOWN(I93/60,0)</f>
        <v>27</v>
      </c>
      <c r="K93" s="127">
        <f t="shared" ref="K93:K98" si="40">(I93-J93*60)</f>
        <v>9.0299999999999727</v>
      </c>
      <c r="L93" s="7" t="s">
        <v>120</v>
      </c>
      <c r="M93" s="126"/>
      <c r="N93" s="127">
        <f t="shared" ref="N93:N98" si="41">I93-M93</f>
        <v>1629.03</v>
      </c>
      <c r="O93" s="127">
        <f t="shared" ref="O93:O98" si="42">ROUNDDOWN(N93/60,0)</f>
        <v>27</v>
      </c>
      <c r="P93" s="127">
        <f t="shared" ref="P93:P98" si="43">(N93-O93*60)</f>
        <v>9.0299999999999727</v>
      </c>
      <c r="Q93" s="128">
        <f>RANK(N93,$N$93:$N$98,1)</f>
        <v>1</v>
      </c>
    </row>
    <row r="94" spans="1:18" x14ac:dyDescent="0.25">
      <c r="A94" s="158">
        <v>46</v>
      </c>
      <c r="B94" s="126">
        <v>8</v>
      </c>
      <c r="C94" s="126" t="s">
        <v>18</v>
      </c>
      <c r="D94" s="126" t="s">
        <v>99</v>
      </c>
      <c r="E94" s="126">
        <v>30</v>
      </c>
      <c r="F94" s="126">
        <v>41.15</v>
      </c>
      <c r="G94" s="126">
        <v>58</v>
      </c>
      <c r="H94" s="126">
        <v>39.44</v>
      </c>
      <c r="I94" s="127">
        <f t="shared" si="38"/>
        <v>1678.29</v>
      </c>
      <c r="J94" s="127">
        <f t="shared" si="39"/>
        <v>27</v>
      </c>
      <c r="K94" s="127">
        <f t="shared" si="40"/>
        <v>58.289999999999964</v>
      </c>
      <c r="L94" s="7" t="s">
        <v>120</v>
      </c>
      <c r="M94" s="126"/>
      <c r="N94" s="127">
        <f t="shared" si="41"/>
        <v>1678.29</v>
      </c>
      <c r="O94" s="127">
        <f t="shared" si="42"/>
        <v>27</v>
      </c>
      <c r="P94" s="127">
        <f t="shared" si="43"/>
        <v>58.289999999999964</v>
      </c>
      <c r="Q94" s="128">
        <f t="shared" ref="Q94:Q98" si="44">RANK(N94,$N$93:$N$98,1)</f>
        <v>2</v>
      </c>
    </row>
    <row r="95" spans="1:18" x14ac:dyDescent="0.25">
      <c r="A95" s="158">
        <v>45</v>
      </c>
      <c r="B95" s="126">
        <v>7</v>
      </c>
      <c r="C95" s="126" t="s">
        <v>18</v>
      </c>
      <c r="D95" s="126" t="s">
        <v>74</v>
      </c>
      <c r="E95" s="126">
        <v>29</v>
      </c>
      <c r="F95" s="126">
        <v>54.65</v>
      </c>
      <c r="G95" s="126">
        <v>59</v>
      </c>
      <c r="H95" s="126">
        <v>33.65</v>
      </c>
      <c r="I95" s="127">
        <f t="shared" si="38"/>
        <v>1779</v>
      </c>
      <c r="J95" s="127">
        <f t="shared" si="39"/>
        <v>29</v>
      </c>
      <c r="K95" s="127">
        <f t="shared" si="40"/>
        <v>39</v>
      </c>
      <c r="L95" s="7" t="s">
        <v>120</v>
      </c>
      <c r="M95" s="126"/>
      <c r="N95" s="127">
        <f t="shared" si="41"/>
        <v>1779</v>
      </c>
      <c r="O95" s="127">
        <f t="shared" si="42"/>
        <v>29</v>
      </c>
      <c r="P95" s="127">
        <f t="shared" si="43"/>
        <v>39</v>
      </c>
      <c r="Q95" s="128">
        <f t="shared" si="44"/>
        <v>3</v>
      </c>
    </row>
    <row r="96" spans="1:18" x14ac:dyDescent="0.25">
      <c r="A96" s="126">
        <v>41</v>
      </c>
      <c r="B96" s="126">
        <v>3</v>
      </c>
      <c r="C96" s="126" t="s">
        <v>18</v>
      </c>
      <c r="D96" s="126" t="s">
        <v>31</v>
      </c>
      <c r="E96" s="126">
        <v>27</v>
      </c>
      <c r="F96" s="126">
        <v>26.44</v>
      </c>
      <c r="G96" s="126">
        <v>57</v>
      </c>
      <c r="H96" s="126">
        <v>35.869999999999997</v>
      </c>
      <c r="I96" s="127">
        <f t="shared" si="38"/>
        <v>1809.4299999999998</v>
      </c>
      <c r="J96" s="127">
        <f t="shared" si="39"/>
        <v>30</v>
      </c>
      <c r="K96" s="127">
        <f t="shared" si="40"/>
        <v>9.4299999999998363</v>
      </c>
      <c r="L96" s="7">
        <v>49</v>
      </c>
      <c r="M96" s="126">
        <f>3.7*6.3</f>
        <v>23.31</v>
      </c>
      <c r="N96" s="127">
        <f t="shared" si="41"/>
        <v>1786.12</v>
      </c>
      <c r="O96" s="127">
        <f t="shared" si="42"/>
        <v>29</v>
      </c>
      <c r="P96" s="127">
        <f t="shared" si="43"/>
        <v>46.119999999999891</v>
      </c>
      <c r="Q96" s="128">
        <f t="shared" si="44"/>
        <v>4</v>
      </c>
    </row>
    <row r="97" spans="1:18" x14ac:dyDescent="0.25">
      <c r="A97" s="158">
        <v>42</v>
      </c>
      <c r="B97" s="126">
        <v>4</v>
      </c>
      <c r="C97" s="126" t="s">
        <v>24</v>
      </c>
      <c r="D97" s="126" t="s">
        <v>96</v>
      </c>
      <c r="E97" s="126">
        <v>28</v>
      </c>
      <c r="F97" s="126">
        <v>22.62</v>
      </c>
      <c r="G97" s="126">
        <v>58</v>
      </c>
      <c r="H97" s="126">
        <v>20.22</v>
      </c>
      <c r="I97" s="127">
        <f t="shared" si="38"/>
        <v>1797.6</v>
      </c>
      <c r="J97" s="127">
        <f t="shared" si="39"/>
        <v>29</v>
      </c>
      <c r="K97" s="127">
        <f t="shared" si="40"/>
        <v>57.599999999999909</v>
      </c>
      <c r="L97" s="7" t="s">
        <v>120</v>
      </c>
      <c r="M97" s="126"/>
      <c r="N97" s="127">
        <f t="shared" si="41"/>
        <v>1797.6</v>
      </c>
      <c r="O97" s="127">
        <f t="shared" si="42"/>
        <v>29</v>
      </c>
      <c r="P97" s="127">
        <f t="shared" si="43"/>
        <v>57.599999999999909</v>
      </c>
      <c r="Q97" s="128">
        <f t="shared" si="44"/>
        <v>5</v>
      </c>
    </row>
    <row r="98" spans="1:18" x14ac:dyDescent="0.25">
      <c r="A98" s="126">
        <v>39</v>
      </c>
      <c r="B98" s="126">
        <v>1</v>
      </c>
      <c r="C98" s="126" t="s">
        <v>18</v>
      </c>
      <c r="D98" s="126" t="s">
        <v>94</v>
      </c>
      <c r="E98" s="126">
        <v>26</v>
      </c>
      <c r="F98" s="126">
        <v>33.47</v>
      </c>
      <c r="G98" s="126">
        <v>57</v>
      </c>
      <c r="H98" s="126">
        <v>15.05</v>
      </c>
      <c r="I98" s="127">
        <f t="shared" si="38"/>
        <v>1841.5800000000002</v>
      </c>
      <c r="J98" s="127">
        <f t="shared" si="39"/>
        <v>30</v>
      </c>
      <c r="K98" s="127">
        <f t="shared" si="40"/>
        <v>41.580000000000155</v>
      </c>
      <c r="L98" s="7">
        <v>28</v>
      </c>
      <c r="M98" s="126">
        <f>0.17*6.3</f>
        <v>1.071</v>
      </c>
      <c r="N98" s="127">
        <f t="shared" si="41"/>
        <v>1840.5090000000002</v>
      </c>
      <c r="O98" s="127">
        <f t="shared" si="42"/>
        <v>30</v>
      </c>
      <c r="P98" s="127">
        <f t="shared" si="43"/>
        <v>40.509000000000242</v>
      </c>
      <c r="Q98" s="128">
        <f t="shared" si="44"/>
        <v>6</v>
      </c>
    </row>
    <row r="99" spans="1:18" s="126" customFormat="1" x14ac:dyDescent="0.25">
      <c r="I99" s="92"/>
      <c r="J99" s="92"/>
      <c r="K99" s="92"/>
      <c r="L99" s="173"/>
      <c r="M99" s="92"/>
      <c r="N99" s="92"/>
      <c r="O99" s="92"/>
      <c r="P99" s="92"/>
      <c r="Q99" s="92"/>
      <c r="R99" s="92"/>
    </row>
    <row r="100" spans="1:18" s="126" customFormat="1" x14ac:dyDescent="0.25">
      <c r="I100" s="92"/>
      <c r="J100" s="92"/>
      <c r="K100" s="92"/>
      <c r="L100" s="173"/>
      <c r="M100" s="92"/>
      <c r="N100" s="92"/>
      <c r="O100" s="92"/>
      <c r="P100" s="92"/>
      <c r="Q100" s="92"/>
      <c r="R100" s="92"/>
    </row>
    <row r="101" spans="1:18" ht="21.75" thickBot="1" x14ac:dyDescent="0.4">
      <c r="A101" s="126"/>
      <c r="B101" s="70" t="s">
        <v>34</v>
      </c>
      <c r="C101" s="126"/>
      <c r="D101" s="126"/>
      <c r="E101" s="126"/>
      <c r="F101" s="126"/>
      <c r="G101" s="126"/>
      <c r="H101" s="126"/>
      <c r="I101" s="126"/>
      <c r="J101" s="177" t="s">
        <v>145</v>
      </c>
      <c r="K101" s="177"/>
      <c r="L101" s="126"/>
      <c r="M101" s="126"/>
      <c r="N101" s="126"/>
      <c r="O101" s="177" t="s">
        <v>144</v>
      </c>
      <c r="P101" s="177"/>
      <c r="Q101" s="126"/>
    </row>
    <row r="102" spans="1:18" ht="15.75" thickBot="1" x14ac:dyDescent="0.3">
      <c r="A102" s="120" t="s">
        <v>2</v>
      </c>
      <c r="B102" s="85" t="s">
        <v>3</v>
      </c>
      <c r="C102" s="117" t="s">
        <v>4</v>
      </c>
      <c r="D102" s="118" t="s">
        <v>5</v>
      </c>
      <c r="E102" s="175" t="s">
        <v>7</v>
      </c>
      <c r="F102" s="176"/>
      <c r="G102" s="175" t="s">
        <v>8</v>
      </c>
      <c r="H102" s="176"/>
      <c r="I102" s="121" t="s">
        <v>9</v>
      </c>
      <c r="J102" s="123" t="s">
        <v>13</v>
      </c>
      <c r="K102" s="123" t="s">
        <v>14</v>
      </c>
      <c r="L102" s="119" t="s">
        <v>10</v>
      </c>
      <c r="M102" s="119" t="s">
        <v>11</v>
      </c>
      <c r="N102" s="122" t="s">
        <v>117</v>
      </c>
      <c r="O102" s="123" t="s">
        <v>13</v>
      </c>
      <c r="P102" s="123" t="s">
        <v>14</v>
      </c>
      <c r="Q102" s="124" t="s">
        <v>15</v>
      </c>
    </row>
    <row r="103" spans="1:18" x14ac:dyDescent="0.25">
      <c r="A103" s="126">
        <v>23</v>
      </c>
      <c r="B103" s="158">
        <v>2</v>
      </c>
      <c r="C103" s="126" t="s">
        <v>18</v>
      </c>
      <c r="D103" s="126" t="s">
        <v>107</v>
      </c>
      <c r="E103" s="107">
        <v>32</v>
      </c>
      <c r="F103" s="107">
        <v>31.3</v>
      </c>
      <c r="G103" s="107">
        <v>64</v>
      </c>
      <c r="H103" s="107">
        <v>49.5</v>
      </c>
      <c r="I103" s="127">
        <v>1938.2</v>
      </c>
      <c r="J103" s="127">
        <v>32</v>
      </c>
      <c r="K103" s="127">
        <v>18.200000000000045</v>
      </c>
      <c r="L103" s="7">
        <v>61</v>
      </c>
      <c r="M103" s="126">
        <v>197.19</v>
      </c>
      <c r="N103" s="127">
        <v>1741.01</v>
      </c>
      <c r="O103" s="127">
        <v>29</v>
      </c>
      <c r="P103" s="127">
        <v>1.0099999999999909</v>
      </c>
      <c r="Q103" s="128">
        <f>RANK(N103,$N$103:$N$107,1)</f>
        <v>1</v>
      </c>
    </row>
    <row r="104" spans="1:18" x14ac:dyDescent="0.25">
      <c r="A104" s="126">
        <v>25</v>
      </c>
      <c r="B104" s="126">
        <v>4</v>
      </c>
      <c r="C104" s="126" t="s">
        <v>18</v>
      </c>
      <c r="D104" s="126" t="s">
        <v>110</v>
      </c>
      <c r="E104" s="107">
        <v>19</v>
      </c>
      <c r="F104" s="107">
        <v>22.06</v>
      </c>
      <c r="G104" s="107">
        <v>48</v>
      </c>
      <c r="H104" s="107">
        <v>49.63</v>
      </c>
      <c r="I104" s="127">
        <v>1767.5700000000002</v>
      </c>
      <c r="J104" s="127">
        <v>29</v>
      </c>
      <c r="K104" s="127">
        <v>27.570000000000164</v>
      </c>
      <c r="L104" s="7" t="s">
        <v>120</v>
      </c>
      <c r="M104" s="126"/>
      <c r="N104" s="127">
        <v>1767.5700000000002</v>
      </c>
      <c r="O104" s="127">
        <v>29</v>
      </c>
      <c r="P104" s="127">
        <v>27.570000000000164</v>
      </c>
      <c r="Q104" s="128">
        <f>RANK(N104,$N$103:$N$107,1)</f>
        <v>2</v>
      </c>
    </row>
    <row r="105" spans="1:18" x14ac:dyDescent="0.25">
      <c r="A105" s="126">
        <v>22</v>
      </c>
      <c r="B105" s="126">
        <v>1</v>
      </c>
      <c r="C105" s="126" t="s">
        <v>19</v>
      </c>
      <c r="D105" s="126" t="s">
        <v>103</v>
      </c>
      <c r="E105" s="107">
        <v>18</v>
      </c>
      <c r="F105" s="107">
        <v>25.84</v>
      </c>
      <c r="G105" s="107">
        <v>49</v>
      </c>
      <c r="H105" s="107">
        <v>51.23</v>
      </c>
      <c r="I105" s="127">
        <v>1885.39</v>
      </c>
      <c r="J105" s="127">
        <v>31</v>
      </c>
      <c r="K105" s="127">
        <v>25.3900000000001</v>
      </c>
      <c r="L105" s="7">
        <v>54</v>
      </c>
      <c r="M105" s="126">
        <v>97.712999999999994</v>
      </c>
      <c r="N105" s="127">
        <v>1787.6770000000001</v>
      </c>
      <c r="O105" s="127">
        <v>29</v>
      </c>
      <c r="P105" s="127">
        <v>47.677000000000135</v>
      </c>
      <c r="Q105" s="128">
        <f>RANK(N105,$N$103:$N$107,1)</f>
        <v>3</v>
      </c>
    </row>
    <row r="106" spans="1:18" x14ac:dyDescent="0.25">
      <c r="A106" s="126">
        <v>47</v>
      </c>
      <c r="B106" s="126">
        <v>5</v>
      </c>
      <c r="C106" s="126" t="s">
        <v>19</v>
      </c>
      <c r="D106" s="126" t="s">
        <v>146</v>
      </c>
      <c r="E106" s="107">
        <v>31</v>
      </c>
      <c r="F106" s="107">
        <v>32.79</v>
      </c>
      <c r="G106" s="107">
        <v>63</v>
      </c>
      <c r="H106" s="107">
        <v>44.97</v>
      </c>
      <c r="I106" s="127">
        <v>1932.1799999999998</v>
      </c>
      <c r="J106" s="127">
        <v>32</v>
      </c>
      <c r="K106" s="127">
        <v>12.179999999999836</v>
      </c>
      <c r="L106" s="7">
        <v>54</v>
      </c>
      <c r="M106" s="126">
        <v>97.712999999999994</v>
      </c>
      <c r="N106" s="127">
        <v>1834.4669999999999</v>
      </c>
      <c r="O106" s="127">
        <v>30</v>
      </c>
      <c r="P106" s="127">
        <v>34.466999999999871</v>
      </c>
      <c r="Q106" s="128">
        <f>RANK(N106,$N$103:$N$107,1)</f>
        <v>4</v>
      </c>
    </row>
    <row r="107" spans="1:18" x14ac:dyDescent="0.25">
      <c r="A107" s="126">
        <v>24</v>
      </c>
      <c r="B107" s="126">
        <v>3</v>
      </c>
      <c r="C107" s="126" t="s">
        <v>23</v>
      </c>
      <c r="D107" s="126" t="s">
        <v>108</v>
      </c>
      <c r="E107" s="107">
        <v>19</v>
      </c>
      <c r="F107" s="107">
        <v>9.3800000000000008</v>
      </c>
      <c r="G107" s="107">
        <v>53</v>
      </c>
      <c r="H107" s="107">
        <v>2.13</v>
      </c>
      <c r="I107" s="127">
        <v>2032.75</v>
      </c>
      <c r="J107" s="127">
        <v>33</v>
      </c>
      <c r="K107" s="127">
        <v>52.75</v>
      </c>
      <c r="L107" s="7">
        <v>46</v>
      </c>
      <c r="M107" s="126">
        <v>33.768000000000001</v>
      </c>
      <c r="N107" s="127">
        <v>1998.982</v>
      </c>
      <c r="O107" s="127">
        <v>33</v>
      </c>
      <c r="P107" s="127">
        <v>18.981999999999971</v>
      </c>
      <c r="Q107" s="128">
        <f>RANK(N107,$N$103:$N$107,1)</f>
        <v>5</v>
      </c>
    </row>
    <row r="110" spans="1:18" ht="21.75" thickBot="1" x14ac:dyDescent="0.4">
      <c r="A110" s="126"/>
      <c r="B110" s="70" t="s">
        <v>124</v>
      </c>
      <c r="C110" s="126"/>
      <c r="D110" s="126"/>
      <c r="E110" s="126"/>
      <c r="F110" s="126"/>
      <c r="G110" s="126"/>
      <c r="H110" s="126"/>
      <c r="I110" s="126"/>
      <c r="J110" s="177" t="s">
        <v>145</v>
      </c>
      <c r="K110" s="177"/>
      <c r="L110" s="126"/>
      <c r="M110" s="126"/>
      <c r="N110" s="126"/>
      <c r="O110" s="177" t="s">
        <v>144</v>
      </c>
      <c r="P110" s="177"/>
      <c r="Q110" s="126"/>
    </row>
    <row r="111" spans="1:18" ht="15.75" thickBot="1" x14ac:dyDescent="0.3">
      <c r="A111" s="120" t="s">
        <v>2</v>
      </c>
      <c r="B111" s="117" t="s">
        <v>3</v>
      </c>
      <c r="C111" s="117" t="s">
        <v>4</v>
      </c>
      <c r="D111" s="118" t="s">
        <v>5</v>
      </c>
      <c r="E111" s="175" t="s">
        <v>7</v>
      </c>
      <c r="F111" s="176"/>
      <c r="G111" s="175" t="s">
        <v>8</v>
      </c>
      <c r="H111" s="176"/>
      <c r="I111" s="121" t="s">
        <v>9</v>
      </c>
      <c r="J111" s="123" t="s">
        <v>13</v>
      </c>
      <c r="K111" s="123" t="s">
        <v>14</v>
      </c>
      <c r="L111" s="119" t="s">
        <v>10</v>
      </c>
      <c r="M111" s="119" t="s">
        <v>11</v>
      </c>
      <c r="N111" s="122" t="s">
        <v>12</v>
      </c>
      <c r="O111" s="123" t="s">
        <v>13</v>
      </c>
      <c r="P111" s="123" t="s">
        <v>14</v>
      </c>
      <c r="Q111" s="124" t="s">
        <v>15</v>
      </c>
    </row>
    <row r="112" spans="1:18" x14ac:dyDescent="0.25">
      <c r="A112" s="126">
        <v>57</v>
      </c>
      <c r="B112" s="126">
        <v>2</v>
      </c>
      <c r="C112" s="126" t="s">
        <v>18</v>
      </c>
      <c r="D112" s="126" t="s">
        <v>62</v>
      </c>
      <c r="E112" s="107">
        <v>8</v>
      </c>
      <c r="F112" s="107">
        <v>18.66</v>
      </c>
      <c r="G112" s="107">
        <v>36</v>
      </c>
      <c r="H112" s="107">
        <v>48.26</v>
      </c>
      <c r="I112" s="127">
        <f>((G112*60)+H112)-((E112*60)+F112)</f>
        <v>1709.6000000000001</v>
      </c>
      <c r="J112" s="127">
        <f>ROUNDDOWN(I112/60,0)</f>
        <v>28</v>
      </c>
      <c r="K112" s="127">
        <f>(I112-J112*60)</f>
        <v>29.600000000000136</v>
      </c>
      <c r="L112" s="7">
        <v>34</v>
      </c>
      <c r="M112" s="126">
        <f>1.64*6.3</f>
        <v>10.331999999999999</v>
      </c>
      <c r="N112" s="127">
        <f>I112-M112</f>
        <v>1699.268</v>
      </c>
      <c r="O112" s="127">
        <f>ROUNDDOWN(N112/60,0)</f>
        <v>28</v>
      </c>
      <c r="P112" s="127">
        <f>(N112-O112*60)</f>
        <v>19.268000000000029</v>
      </c>
      <c r="Q112" s="128">
        <f>RANK(N112,$N$112:$N$114,1)</f>
        <v>1</v>
      </c>
    </row>
    <row r="113" spans="1:17" x14ac:dyDescent="0.25">
      <c r="A113" s="126">
        <v>56</v>
      </c>
      <c r="B113" s="126">
        <v>1</v>
      </c>
      <c r="C113" s="126" t="s">
        <v>29</v>
      </c>
      <c r="D113" s="126" t="s">
        <v>125</v>
      </c>
      <c r="E113" s="107">
        <v>7</v>
      </c>
      <c r="F113" s="107">
        <v>34.869999999999997</v>
      </c>
      <c r="G113" s="107">
        <v>36</v>
      </c>
      <c r="H113" s="107">
        <v>38.19</v>
      </c>
      <c r="I113" s="127">
        <f>((G113*60)+H113)-((E113*60)+F113)</f>
        <v>1743.3200000000002</v>
      </c>
      <c r="J113" s="127">
        <f t="shared" ref="J113:J114" si="45">ROUNDDOWN(I113/60,0)</f>
        <v>29</v>
      </c>
      <c r="K113" s="127">
        <f t="shared" ref="K113:K114" si="46">(I113-J113*60)</f>
        <v>3.3200000000001637</v>
      </c>
      <c r="L113" s="162" t="s">
        <v>120</v>
      </c>
      <c r="M113" s="126"/>
      <c r="N113" s="127">
        <f>I113-M113</f>
        <v>1743.3200000000002</v>
      </c>
      <c r="O113" s="127">
        <f>ROUNDDOWN(N113/60,0)</f>
        <v>29</v>
      </c>
      <c r="P113" s="127">
        <f>(N113-O113*60)</f>
        <v>3.3200000000001637</v>
      </c>
      <c r="Q113" s="128">
        <f t="shared" ref="Q113:Q114" si="47">RANK(N113,$N$112:$N$114,1)</f>
        <v>2</v>
      </c>
    </row>
    <row r="114" spans="1:17" x14ac:dyDescent="0.25">
      <c r="A114" s="126">
        <v>58</v>
      </c>
      <c r="B114" s="126">
        <v>3</v>
      </c>
      <c r="C114" s="158" t="s">
        <v>18</v>
      </c>
      <c r="D114" s="158" t="s">
        <v>65</v>
      </c>
      <c r="E114" s="107">
        <v>9</v>
      </c>
      <c r="F114" s="107">
        <v>26.66</v>
      </c>
      <c r="G114" s="107">
        <v>40</v>
      </c>
      <c r="H114" s="107">
        <v>13.66</v>
      </c>
      <c r="I114" s="127">
        <f>((G114*60)+H114)-((E114*60)+F114)</f>
        <v>1847</v>
      </c>
      <c r="J114" s="127">
        <f t="shared" si="45"/>
        <v>30</v>
      </c>
      <c r="K114" s="127">
        <f t="shared" si="46"/>
        <v>47</v>
      </c>
      <c r="L114" s="7">
        <v>43</v>
      </c>
      <c r="M114" s="126">
        <f>3.74*6.3</f>
        <v>23.562000000000001</v>
      </c>
      <c r="N114" s="127">
        <f>I114-M114</f>
        <v>1823.4380000000001</v>
      </c>
      <c r="O114" s="127">
        <f>ROUNDDOWN(N114/60,0)</f>
        <v>30</v>
      </c>
      <c r="P114" s="127">
        <f>(N114-O114*60)</f>
        <v>23.438000000000102</v>
      </c>
      <c r="Q114" s="128">
        <f t="shared" si="47"/>
        <v>3</v>
      </c>
    </row>
    <row r="115" spans="1:17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92"/>
      <c r="P115" s="92"/>
      <c r="Q115" s="92"/>
    </row>
    <row r="116" spans="1:17" x14ac:dyDescent="0.25">
      <c r="A116" s="126"/>
      <c r="B116" s="126"/>
      <c r="C116" s="126"/>
      <c r="D116" s="126"/>
      <c r="E116" s="107"/>
      <c r="F116" s="107"/>
      <c r="G116" s="107"/>
      <c r="H116" s="107"/>
      <c r="I116" s="126"/>
      <c r="J116" s="126"/>
      <c r="K116" s="126"/>
      <c r="L116" s="107"/>
      <c r="M116" s="126"/>
      <c r="N116" s="126"/>
      <c r="O116" s="92"/>
      <c r="P116" s="92"/>
      <c r="Q116" s="92"/>
    </row>
    <row r="117" spans="1:17" ht="21.75" thickBot="1" x14ac:dyDescent="0.4">
      <c r="A117" s="126"/>
      <c r="B117" s="70" t="s">
        <v>126</v>
      </c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</row>
    <row r="118" spans="1:17" ht="15.75" thickBot="1" x14ac:dyDescent="0.3">
      <c r="A118" s="120" t="s">
        <v>2</v>
      </c>
      <c r="B118" s="117" t="s">
        <v>3</v>
      </c>
      <c r="C118" s="117" t="s">
        <v>4</v>
      </c>
      <c r="D118" s="118" t="s">
        <v>5</v>
      </c>
      <c r="E118" s="175" t="s">
        <v>7</v>
      </c>
      <c r="F118" s="176"/>
      <c r="G118" s="175" t="s">
        <v>8</v>
      </c>
      <c r="H118" s="176"/>
      <c r="I118" s="121" t="s">
        <v>9</v>
      </c>
      <c r="J118" s="123" t="s">
        <v>13</v>
      </c>
      <c r="K118" s="123" t="s">
        <v>14</v>
      </c>
      <c r="L118" s="119" t="s">
        <v>10</v>
      </c>
      <c r="M118" s="119" t="s">
        <v>11</v>
      </c>
      <c r="N118" s="122" t="s">
        <v>12</v>
      </c>
      <c r="O118" s="123" t="s">
        <v>13</v>
      </c>
      <c r="P118" s="123" t="s">
        <v>14</v>
      </c>
      <c r="Q118" s="124" t="s">
        <v>15</v>
      </c>
    </row>
    <row r="119" spans="1:17" x14ac:dyDescent="0.25">
      <c r="A119" s="126">
        <v>60</v>
      </c>
      <c r="B119" s="126">
        <v>2</v>
      </c>
      <c r="C119" s="126" t="s">
        <v>18</v>
      </c>
      <c r="D119" s="126" t="s">
        <v>74</v>
      </c>
      <c r="E119" s="107">
        <v>10</v>
      </c>
      <c r="F119" s="107">
        <v>22.98</v>
      </c>
      <c r="G119" s="107">
        <v>36</v>
      </c>
      <c r="H119" s="107">
        <v>11.16</v>
      </c>
      <c r="I119" s="127">
        <f>((G119*60)+H119)-((E119*60)+F119)</f>
        <v>1548.1799999999998</v>
      </c>
      <c r="J119" s="127">
        <f>ROUNDDOWN(I119/60,0)</f>
        <v>25</v>
      </c>
      <c r="K119" s="127">
        <f>(I119-J119*60)</f>
        <v>48.179999999999836</v>
      </c>
      <c r="L119" s="7" t="s">
        <v>120</v>
      </c>
      <c r="M119" s="126"/>
      <c r="N119" s="127">
        <f>I119-M119</f>
        <v>1548.1799999999998</v>
      </c>
      <c r="O119" s="127">
        <f>ROUNDDOWN(N119/60,0)</f>
        <v>25</v>
      </c>
      <c r="P119" s="127">
        <f>(N119-O119*60)</f>
        <v>48.179999999999836</v>
      </c>
      <c r="Q119" s="128">
        <f>RANK(N119,N$119:$N$121,1)</f>
        <v>1</v>
      </c>
    </row>
    <row r="120" spans="1:17" x14ac:dyDescent="0.25">
      <c r="A120" s="126">
        <v>62</v>
      </c>
      <c r="B120" s="126">
        <v>3</v>
      </c>
      <c r="C120" s="158" t="s">
        <v>24</v>
      </c>
      <c r="D120" s="158" t="s">
        <v>80</v>
      </c>
      <c r="E120" s="126">
        <v>11</v>
      </c>
      <c r="F120" s="126">
        <v>32.159999999999997</v>
      </c>
      <c r="G120" s="126">
        <v>40</v>
      </c>
      <c r="H120" s="126">
        <v>21.66</v>
      </c>
      <c r="I120" s="127">
        <f>((G120*60)+H120)-((E120*60)+F120)</f>
        <v>1729.5</v>
      </c>
      <c r="J120" s="127">
        <f>ROUNDDOWN(I120/60,0)</f>
        <v>28</v>
      </c>
      <c r="K120" s="127">
        <f>(I120-J120*60)</f>
        <v>49.5</v>
      </c>
      <c r="L120" s="7" t="s">
        <v>120</v>
      </c>
      <c r="M120" s="126"/>
      <c r="N120" s="127">
        <f>I120-M120</f>
        <v>1729.5</v>
      </c>
      <c r="O120" s="127">
        <f>ROUNDDOWN(N120/60,0)</f>
        <v>28</v>
      </c>
      <c r="P120" s="127">
        <f>(N120-O120*60)</f>
        <v>49.5</v>
      </c>
      <c r="Q120" s="128">
        <f>RANK(N120,N$119:$N$121,1)</f>
        <v>2</v>
      </c>
    </row>
    <row r="121" spans="1:17" x14ac:dyDescent="0.25">
      <c r="A121" s="126">
        <v>59</v>
      </c>
      <c r="B121" s="126">
        <v>1</v>
      </c>
      <c r="C121" s="126" t="s">
        <v>18</v>
      </c>
      <c r="D121" s="126" t="s">
        <v>72</v>
      </c>
      <c r="E121" s="107">
        <v>9</v>
      </c>
      <c r="F121" s="107">
        <v>59.03</v>
      </c>
      <c r="G121" s="107">
        <v>39</v>
      </c>
      <c r="H121" s="107">
        <v>56.94</v>
      </c>
      <c r="I121" s="127">
        <f>((G121*60)+H121)-((E121*60)+F121)</f>
        <v>1797.91</v>
      </c>
      <c r="J121" s="127">
        <f>ROUNDDOWN(I121/60,0)</f>
        <v>29</v>
      </c>
      <c r="K121" s="127">
        <f>(I121-J121*60)</f>
        <v>57.910000000000082</v>
      </c>
      <c r="L121" s="162" t="s">
        <v>120</v>
      </c>
      <c r="M121" s="126"/>
      <c r="N121" s="127">
        <f>I121-M121</f>
        <v>1797.91</v>
      </c>
      <c r="O121" s="127">
        <f>ROUNDDOWN(N121/60,0)</f>
        <v>29</v>
      </c>
      <c r="P121" s="127">
        <f>(N121-O121*60)</f>
        <v>57.910000000000082</v>
      </c>
      <c r="Q121" s="128">
        <f>RANK(N121,N$119:$N$121,1)</f>
        <v>3</v>
      </c>
    </row>
    <row r="122" spans="1:17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</row>
    <row r="123" spans="1:17" ht="21.75" thickBot="1" x14ac:dyDescent="0.4">
      <c r="A123" s="126"/>
      <c r="B123" s="70" t="s">
        <v>128</v>
      </c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</row>
    <row r="124" spans="1:17" ht="15.75" thickBot="1" x14ac:dyDescent="0.3">
      <c r="A124" s="120" t="s">
        <v>2</v>
      </c>
      <c r="B124" s="117" t="s">
        <v>3</v>
      </c>
      <c r="C124" s="117" t="s">
        <v>4</v>
      </c>
      <c r="D124" s="118" t="s">
        <v>5</v>
      </c>
      <c r="E124" s="175" t="s">
        <v>7</v>
      </c>
      <c r="F124" s="176"/>
      <c r="G124" s="175" t="s">
        <v>8</v>
      </c>
      <c r="H124" s="176"/>
      <c r="I124" s="121" t="s">
        <v>9</v>
      </c>
      <c r="J124" s="123" t="s">
        <v>13</v>
      </c>
      <c r="K124" s="123" t="s">
        <v>14</v>
      </c>
      <c r="L124" s="119" t="s">
        <v>10</v>
      </c>
      <c r="M124" s="119" t="s">
        <v>11</v>
      </c>
      <c r="N124" s="122" t="s">
        <v>12</v>
      </c>
      <c r="O124" s="123" t="s">
        <v>13</v>
      </c>
      <c r="P124" s="123" t="s">
        <v>14</v>
      </c>
      <c r="Q124" s="124" t="s">
        <v>15</v>
      </c>
    </row>
    <row r="125" spans="1:17" x14ac:dyDescent="0.25">
      <c r="A125" s="126">
        <v>61</v>
      </c>
      <c r="B125" s="126">
        <v>1</v>
      </c>
      <c r="C125" s="126" t="s">
        <v>19</v>
      </c>
      <c r="D125" s="126" t="s">
        <v>79</v>
      </c>
      <c r="E125" s="107">
        <v>14</v>
      </c>
      <c r="F125" s="107">
        <v>59.66</v>
      </c>
      <c r="G125" s="107">
        <v>43</v>
      </c>
      <c r="H125" s="107">
        <v>58.09</v>
      </c>
      <c r="I125" s="127">
        <f>((G125*60)+H125)-((E125*60)+F125)</f>
        <v>1738.4300000000003</v>
      </c>
      <c r="J125" s="127">
        <f>ROUNDDOWN(I125/60,0)</f>
        <v>28</v>
      </c>
      <c r="K125" s="127">
        <f>(I125-J125*60)</f>
        <v>58.430000000000291</v>
      </c>
      <c r="L125" s="162" t="s">
        <v>120</v>
      </c>
      <c r="M125" s="126"/>
      <c r="N125" s="127">
        <f>I125-M125</f>
        <v>1738.4300000000003</v>
      </c>
      <c r="O125" s="127">
        <f t="shared" ref="O125" si="48">ROUNDDOWN(N125/60,0)</f>
        <v>28</v>
      </c>
      <c r="P125" s="127">
        <f t="shared" ref="P125" si="49">(N125-O125*60)</f>
        <v>58.430000000000291</v>
      </c>
      <c r="Q125" s="128">
        <v>1</v>
      </c>
    </row>
    <row r="126" spans="1:17" x14ac:dyDescent="0.25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</row>
    <row r="127" spans="1:17" x14ac:dyDescent="0.25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</row>
    <row r="128" spans="1:17" ht="21.75" thickBot="1" x14ac:dyDescent="0.4">
      <c r="A128" s="126"/>
      <c r="B128" s="70" t="s">
        <v>127</v>
      </c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</row>
    <row r="129" spans="1:17" ht="15.75" thickBot="1" x14ac:dyDescent="0.3">
      <c r="A129" s="120" t="s">
        <v>2</v>
      </c>
      <c r="B129" s="117" t="s">
        <v>3</v>
      </c>
      <c r="C129" s="117" t="s">
        <v>4</v>
      </c>
      <c r="D129" s="118" t="s">
        <v>5</v>
      </c>
      <c r="E129" s="175" t="s">
        <v>7</v>
      </c>
      <c r="F129" s="176"/>
      <c r="G129" s="175" t="s">
        <v>8</v>
      </c>
      <c r="H129" s="176"/>
      <c r="I129" s="121" t="s">
        <v>9</v>
      </c>
      <c r="J129" s="123" t="s">
        <v>13</v>
      </c>
      <c r="K129" s="123" t="s">
        <v>14</v>
      </c>
      <c r="L129" s="119" t="s">
        <v>10</v>
      </c>
      <c r="M129" s="119" t="s">
        <v>11</v>
      </c>
      <c r="N129" s="122" t="s">
        <v>12</v>
      </c>
      <c r="O129" s="123" t="s">
        <v>13</v>
      </c>
      <c r="P129" s="123" t="s">
        <v>14</v>
      </c>
      <c r="Q129" s="124" t="s">
        <v>15</v>
      </c>
    </row>
    <row r="130" spans="1:17" x14ac:dyDescent="0.25">
      <c r="A130" s="126">
        <v>64</v>
      </c>
      <c r="B130" s="126">
        <v>2</v>
      </c>
      <c r="C130" s="126" t="s">
        <v>16</v>
      </c>
      <c r="D130" s="126" t="s">
        <v>115</v>
      </c>
      <c r="E130" s="126">
        <v>13</v>
      </c>
      <c r="F130" s="126">
        <v>2.31</v>
      </c>
      <c r="G130" s="126">
        <v>40</v>
      </c>
      <c r="H130" s="126">
        <v>32.409999999999997</v>
      </c>
      <c r="I130" s="127">
        <f>((G130*60)+H130)-((E130*60)+F130)</f>
        <v>1650.1</v>
      </c>
      <c r="J130" s="127">
        <f>ROUNDDOWN(I130/60,0)</f>
        <v>27</v>
      </c>
      <c r="K130" s="127">
        <f>(I130-J130*60)</f>
        <v>30.099999999999909</v>
      </c>
      <c r="L130" s="162" t="s">
        <v>120</v>
      </c>
      <c r="M130" s="126"/>
      <c r="N130" s="127">
        <f>I130-M130</f>
        <v>1650.1</v>
      </c>
      <c r="O130" s="127">
        <f>ROUNDDOWN(N130/60,0)</f>
        <v>27</v>
      </c>
      <c r="P130" s="127">
        <f>(N130-O130*60)</f>
        <v>30.099999999999909</v>
      </c>
      <c r="Q130" s="128">
        <f>RANK(N130,N$130:$N$131,1)</f>
        <v>1</v>
      </c>
    </row>
    <row r="131" spans="1:17" x14ac:dyDescent="0.25">
      <c r="A131" s="126">
        <v>63</v>
      </c>
      <c r="B131" s="126">
        <v>1</v>
      </c>
      <c r="C131" s="126" t="s">
        <v>16</v>
      </c>
      <c r="D131" s="126" t="s">
        <v>114</v>
      </c>
      <c r="E131" s="107">
        <v>12</v>
      </c>
      <c r="F131" s="107">
        <v>48.16</v>
      </c>
      <c r="G131" s="107">
        <v>45</v>
      </c>
      <c r="H131" s="107">
        <v>10.98</v>
      </c>
      <c r="I131" s="127">
        <f>((G131*60)+H131)-((E131*60)+F131)</f>
        <v>1942.8200000000002</v>
      </c>
      <c r="J131" s="127">
        <f>ROUNDDOWN(I131/60,0)</f>
        <v>32</v>
      </c>
      <c r="K131" s="127">
        <f>(I131-J131*60)</f>
        <v>22.820000000000164</v>
      </c>
      <c r="L131" s="162" t="s">
        <v>120</v>
      </c>
      <c r="M131" s="126"/>
      <c r="N131" s="127">
        <f>I131-M131</f>
        <v>1942.8200000000002</v>
      </c>
      <c r="O131" s="127">
        <f>ROUNDDOWN(N131/60,0)</f>
        <v>32</v>
      </c>
      <c r="P131" s="127">
        <f>(N131-O131*60)</f>
        <v>22.820000000000164</v>
      </c>
      <c r="Q131" s="128">
        <f>RANK(N131,N$130:$N$131,1)</f>
        <v>2</v>
      </c>
    </row>
    <row r="132" spans="1:17" x14ac:dyDescent="0.25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</row>
    <row r="133" spans="1:17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</row>
    <row r="134" spans="1:17" ht="21.75" thickBot="1" x14ac:dyDescent="0.4">
      <c r="A134" s="126"/>
      <c r="B134" s="70" t="s">
        <v>129</v>
      </c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</row>
    <row r="135" spans="1:17" ht="15.75" thickBot="1" x14ac:dyDescent="0.3">
      <c r="A135" s="120" t="s">
        <v>2</v>
      </c>
      <c r="B135" s="117" t="s">
        <v>3</v>
      </c>
      <c r="C135" s="117" t="s">
        <v>4</v>
      </c>
      <c r="D135" s="118" t="s">
        <v>5</v>
      </c>
      <c r="E135" s="175" t="s">
        <v>7</v>
      </c>
      <c r="F135" s="176"/>
      <c r="G135" s="175" t="s">
        <v>8</v>
      </c>
      <c r="H135" s="176"/>
      <c r="I135" s="121" t="s">
        <v>9</v>
      </c>
      <c r="J135" s="123" t="s">
        <v>13</v>
      </c>
      <c r="K135" s="123" t="s">
        <v>14</v>
      </c>
      <c r="L135" s="119" t="s">
        <v>10</v>
      </c>
      <c r="M135" s="119" t="s">
        <v>11</v>
      </c>
      <c r="N135" s="122" t="s">
        <v>12</v>
      </c>
      <c r="O135" s="123" t="s">
        <v>13</v>
      </c>
      <c r="P135" s="123" t="s">
        <v>14</v>
      </c>
      <c r="Q135" s="124" t="s">
        <v>15</v>
      </c>
    </row>
    <row r="136" spans="1:17" x14ac:dyDescent="0.25">
      <c r="A136" s="126">
        <v>65</v>
      </c>
      <c r="B136" s="126">
        <v>1</v>
      </c>
      <c r="C136" s="126" t="s">
        <v>16</v>
      </c>
      <c r="D136" s="126" t="s">
        <v>30</v>
      </c>
      <c r="E136" s="107">
        <v>14</v>
      </c>
      <c r="F136" s="107">
        <v>7.76</v>
      </c>
      <c r="G136" s="107">
        <v>45</v>
      </c>
      <c r="H136" s="107">
        <v>51.41</v>
      </c>
      <c r="I136" s="127">
        <f>((G136*60)+H136)-((E136*60)+F136)</f>
        <v>1903.6499999999999</v>
      </c>
      <c r="J136" s="127">
        <f>ROUNDDOWN(I136/60,0)</f>
        <v>31</v>
      </c>
      <c r="K136" s="127">
        <f>(I136-J136*60)</f>
        <v>43.649999999999864</v>
      </c>
      <c r="L136" s="162" t="s">
        <v>120</v>
      </c>
      <c r="M136" s="126"/>
      <c r="N136" s="127">
        <f>I136-M136</f>
        <v>1903.6499999999999</v>
      </c>
      <c r="O136" s="127">
        <f t="shared" ref="O136" si="50">ROUNDDOWN(N136/60,0)</f>
        <v>31</v>
      </c>
      <c r="P136" s="127">
        <f t="shared" ref="P136" si="51">(N136-O136*60)</f>
        <v>43.649999999999864</v>
      </c>
      <c r="Q136" s="128">
        <v>1</v>
      </c>
    </row>
  </sheetData>
  <sortState ref="A75:Q79">
    <sortCondition ref="Q75:Q79"/>
  </sortState>
  <mergeCells count="57">
    <mergeCell ref="J39:K39"/>
    <mergeCell ref="O39:P39"/>
    <mergeCell ref="E15:F15"/>
    <mergeCell ref="G15:H15"/>
    <mergeCell ref="E9:F9"/>
    <mergeCell ref="G9:H9"/>
    <mergeCell ref="J48:K48"/>
    <mergeCell ref="O48:P48"/>
    <mergeCell ref="E40:F40"/>
    <mergeCell ref="G40:H40"/>
    <mergeCell ref="J8:K8"/>
    <mergeCell ref="J14:K14"/>
    <mergeCell ref="O14:P14"/>
    <mergeCell ref="O8:P8"/>
    <mergeCell ref="J31:K31"/>
    <mergeCell ref="O31:P31"/>
    <mergeCell ref="E32:F32"/>
    <mergeCell ref="G32:H32"/>
    <mergeCell ref="J21:K21"/>
    <mergeCell ref="O21:P21"/>
    <mergeCell ref="E22:F22"/>
    <mergeCell ref="G22:H22"/>
    <mergeCell ref="J55:K55"/>
    <mergeCell ref="O55:P55"/>
    <mergeCell ref="E56:F56"/>
    <mergeCell ref="G56:H56"/>
    <mergeCell ref="J68:K68"/>
    <mergeCell ref="O68:P68"/>
    <mergeCell ref="E69:F69"/>
    <mergeCell ref="G69:H69"/>
    <mergeCell ref="J101:K101"/>
    <mergeCell ref="O101:P101"/>
    <mergeCell ref="E102:F102"/>
    <mergeCell ref="G102:H102"/>
    <mergeCell ref="J91:K91"/>
    <mergeCell ref="O91:P91"/>
    <mergeCell ref="E92:F92"/>
    <mergeCell ref="G92:H92"/>
    <mergeCell ref="J79:K79"/>
    <mergeCell ref="O79:P79"/>
    <mergeCell ref="E80:F80"/>
    <mergeCell ref="G80:H80"/>
    <mergeCell ref="E85:F85"/>
    <mergeCell ref="G85:H85"/>
    <mergeCell ref="J84:K84"/>
    <mergeCell ref="J110:K110"/>
    <mergeCell ref="O110:P110"/>
    <mergeCell ref="E111:F111"/>
    <mergeCell ref="G111:H111"/>
    <mergeCell ref="E118:F118"/>
    <mergeCell ref="G118:H118"/>
    <mergeCell ref="E124:F124"/>
    <mergeCell ref="G124:H124"/>
    <mergeCell ref="E129:F129"/>
    <mergeCell ref="G129:H129"/>
    <mergeCell ref="E135:F135"/>
    <mergeCell ref="G135:H13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5"/>
  <sheetViews>
    <sheetView workbookViewId="0">
      <selection activeCell="A7" sqref="A7:O10"/>
    </sheetView>
  </sheetViews>
  <sheetFormatPr defaultRowHeight="15" x14ac:dyDescent="0.25"/>
  <cols>
    <col min="1" max="1" width="5.28515625" style="126" customWidth="1"/>
    <col min="2" max="2" width="5.5703125" style="126" customWidth="1"/>
    <col min="3" max="9" width="9.140625" style="126"/>
    <col min="10" max="10" width="9.140625" style="126" hidden="1" customWidth="1"/>
    <col min="11" max="16384" width="9.140625" style="126"/>
  </cols>
  <sheetData>
    <row r="7" spans="1:15" ht="21.75" thickBot="1" x14ac:dyDescent="0.4">
      <c r="B7" s="70" t="s">
        <v>122</v>
      </c>
    </row>
    <row r="8" spans="1:15" ht="15.75" thickBot="1" x14ac:dyDescent="0.3">
      <c r="A8" s="120" t="s">
        <v>2</v>
      </c>
      <c r="B8" s="85" t="s">
        <v>3</v>
      </c>
      <c r="C8" s="117" t="s">
        <v>4</v>
      </c>
      <c r="D8" s="118" t="s">
        <v>5</v>
      </c>
      <c r="E8" s="175" t="s">
        <v>7</v>
      </c>
      <c r="F8" s="176"/>
      <c r="G8" s="175" t="s">
        <v>8</v>
      </c>
      <c r="H8" s="176"/>
      <c r="I8" s="121" t="s">
        <v>26</v>
      </c>
      <c r="J8" s="119" t="s">
        <v>10</v>
      </c>
      <c r="K8" s="119" t="s">
        <v>11</v>
      </c>
      <c r="L8" s="122" t="s">
        <v>12</v>
      </c>
      <c r="M8" s="123" t="s">
        <v>13</v>
      </c>
      <c r="N8" s="123" t="s">
        <v>14</v>
      </c>
      <c r="O8" s="124" t="s">
        <v>15</v>
      </c>
    </row>
    <row r="9" spans="1:15" x14ac:dyDescent="0.25">
      <c r="A9" s="126">
        <v>37</v>
      </c>
      <c r="B9" s="126">
        <v>1</v>
      </c>
      <c r="C9" s="126" t="s">
        <v>16</v>
      </c>
      <c r="D9" s="126" t="s">
        <v>88</v>
      </c>
      <c r="E9" s="107">
        <v>24</v>
      </c>
      <c r="F9" s="107">
        <v>29.62</v>
      </c>
      <c r="G9" s="107">
        <v>51</v>
      </c>
      <c r="H9" s="107">
        <v>2.79</v>
      </c>
      <c r="I9" s="127">
        <f>((G9*60)+H9)-((E9*60)+F9)</f>
        <v>1593.17</v>
      </c>
      <c r="J9" s="7" t="s">
        <v>120</v>
      </c>
      <c r="L9" s="127">
        <f>I9-K9</f>
        <v>1593.17</v>
      </c>
      <c r="M9" s="127">
        <f t="shared" ref="M9:M10" si="0">ROUNDDOWN(L9/60,0)</f>
        <v>26</v>
      </c>
      <c r="N9" s="127">
        <f t="shared" ref="N9" si="1">(L9-M9*60)</f>
        <v>33.170000000000073</v>
      </c>
      <c r="O9" s="128">
        <f>RANK(L9,$L$9:$L$16,1)</f>
        <v>1</v>
      </c>
    </row>
    <row r="10" spans="1:15" x14ac:dyDescent="0.25">
      <c r="A10" s="126">
        <v>38</v>
      </c>
      <c r="B10" s="126">
        <v>2</v>
      </c>
      <c r="C10" s="126" t="s">
        <v>16</v>
      </c>
      <c r="D10" s="126" t="s">
        <v>90</v>
      </c>
      <c r="E10" s="107">
        <v>25</v>
      </c>
      <c r="F10" s="107">
        <v>33.72</v>
      </c>
      <c r="G10" s="107">
        <v>53</v>
      </c>
      <c r="H10" s="107">
        <v>40.549999999999997</v>
      </c>
      <c r="I10" s="127">
        <f>((G10*60)+H10)-((E10*60)+F10)</f>
        <v>1686.8300000000002</v>
      </c>
      <c r="J10" s="7" t="s">
        <v>120</v>
      </c>
      <c r="K10" s="107"/>
      <c r="L10" s="127">
        <f>I10-K10</f>
        <v>1686.8300000000002</v>
      </c>
      <c r="M10" s="127">
        <f t="shared" si="0"/>
        <v>28</v>
      </c>
      <c r="N10" s="127">
        <f t="shared" ref="N10" si="2">(L10-M10*60)</f>
        <v>6.8300000000001546</v>
      </c>
      <c r="O10" s="128">
        <f>RANK(L10,$L$9:$L$16,1)</f>
        <v>2</v>
      </c>
    </row>
    <row r="11" spans="1:15" x14ac:dyDescent="0.25">
      <c r="E11" s="107"/>
      <c r="F11" s="107"/>
      <c r="G11" s="107"/>
      <c r="H11" s="107"/>
      <c r="M11" s="92"/>
      <c r="N11" s="92"/>
      <c r="O11" s="92"/>
    </row>
    <row r="12" spans="1:15" x14ac:dyDescent="0.25">
      <c r="E12" s="107"/>
      <c r="F12" s="107"/>
      <c r="G12" s="107"/>
      <c r="H12" s="107"/>
      <c r="M12" s="92"/>
      <c r="N12" s="92"/>
      <c r="O12" s="92"/>
    </row>
    <row r="13" spans="1:15" x14ac:dyDescent="0.25">
      <c r="E13" s="107"/>
      <c r="F13" s="107"/>
      <c r="G13" s="107"/>
      <c r="H13" s="107"/>
      <c r="M13" s="92"/>
      <c r="N13" s="92"/>
      <c r="O13" s="92"/>
    </row>
    <row r="14" spans="1:15" x14ac:dyDescent="0.25">
      <c r="E14" s="107"/>
      <c r="F14" s="107"/>
      <c r="G14" s="107"/>
      <c r="H14" s="107"/>
      <c r="M14" s="92"/>
      <c r="N14" s="92"/>
      <c r="O14" s="92"/>
    </row>
    <row r="15" spans="1:15" x14ac:dyDescent="0.25">
      <c r="E15" s="107"/>
      <c r="F15" s="107"/>
      <c r="G15" s="107"/>
      <c r="H15" s="107"/>
      <c r="J15" s="107"/>
      <c r="M15" s="92"/>
      <c r="N15" s="92"/>
      <c r="O15" s="92"/>
    </row>
  </sheetData>
  <mergeCells count="2">
    <mergeCell ref="E8:F8"/>
    <mergeCell ref="G8:H8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6"/>
  <sheetViews>
    <sheetView workbookViewId="0">
      <selection activeCell="A7" sqref="A7:Q15"/>
    </sheetView>
  </sheetViews>
  <sheetFormatPr defaultRowHeight="15" x14ac:dyDescent="0.25"/>
  <cols>
    <col min="1" max="1" width="5.140625" customWidth="1"/>
    <col min="2" max="2" width="6.42578125" customWidth="1"/>
    <col min="9" max="9" width="9.140625" customWidth="1"/>
    <col min="10" max="11" width="9.140625" style="126"/>
    <col min="12" max="12" width="9.140625" hidden="1" customWidth="1"/>
    <col min="14" max="14" width="0" hidden="1" customWidth="1"/>
  </cols>
  <sheetData>
    <row r="7" spans="1:17" ht="21" x14ac:dyDescent="0.35">
      <c r="A7" s="55"/>
      <c r="B7" s="60" t="s">
        <v>32</v>
      </c>
      <c r="C7" s="55"/>
      <c r="D7" s="55"/>
      <c r="E7" s="55"/>
      <c r="F7" s="55"/>
      <c r="G7" s="55"/>
      <c r="H7" s="55"/>
      <c r="I7" s="55"/>
      <c r="L7" s="55"/>
      <c r="M7" s="55"/>
      <c r="N7" s="55"/>
      <c r="O7" s="55"/>
      <c r="P7" s="55"/>
      <c r="Q7" s="55"/>
    </row>
    <row r="8" spans="1:17" ht="15.75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178" t="s">
        <v>145</v>
      </c>
      <c r="K8" s="178"/>
      <c r="L8" s="55"/>
      <c r="M8" s="55"/>
      <c r="N8" s="55"/>
      <c r="O8" s="177" t="s">
        <v>144</v>
      </c>
      <c r="P8" s="177"/>
      <c r="Q8" s="55"/>
    </row>
    <row r="9" spans="1:17" ht="15.75" thickBot="1" x14ac:dyDescent="0.3">
      <c r="A9" s="59" t="s">
        <v>2</v>
      </c>
      <c r="B9" s="56" t="s">
        <v>3</v>
      </c>
      <c r="C9" s="56" t="s">
        <v>4</v>
      </c>
      <c r="D9" s="57" t="s">
        <v>5</v>
      </c>
      <c r="E9" s="175" t="s">
        <v>7</v>
      </c>
      <c r="F9" s="176"/>
      <c r="G9" s="175" t="s">
        <v>8</v>
      </c>
      <c r="H9" s="176"/>
      <c r="I9" s="61" t="s">
        <v>9</v>
      </c>
      <c r="J9" s="123" t="s">
        <v>13</v>
      </c>
      <c r="K9" s="123" t="s">
        <v>14</v>
      </c>
      <c r="L9" s="58" t="s">
        <v>10</v>
      </c>
      <c r="M9" s="58" t="s">
        <v>11</v>
      </c>
      <c r="N9" s="62" t="s">
        <v>123</v>
      </c>
      <c r="O9" s="63" t="s">
        <v>13</v>
      </c>
      <c r="P9" s="63" t="s">
        <v>14</v>
      </c>
      <c r="Q9" s="64" t="s">
        <v>15</v>
      </c>
    </row>
    <row r="10" spans="1:17" x14ac:dyDescent="0.25">
      <c r="A10" s="158">
        <v>43</v>
      </c>
      <c r="B10" s="55">
        <v>5</v>
      </c>
      <c r="C10" s="126" t="s">
        <v>18</v>
      </c>
      <c r="D10" s="126" t="s">
        <v>66</v>
      </c>
      <c r="E10" s="55">
        <v>29</v>
      </c>
      <c r="F10" s="55">
        <v>3.05</v>
      </c>
      <c r="G10" s="55">
        <v>56</v>
      </c>
      <c r="H10" s="55">
        <v>12.08</v>
      </c>
      <c r="I10" s="127">
        <f t="shared" ref="I10:I16" si="0">((G10*60)+H10)-((E10*60)+F10)</f>
        <v>1629.03</v>
      </c>
      <c r="J10" s="127">
        <f t="shared" ref="J10:J16" si="1">ROUNDDOWN(I10/60,0)</f>
        <v>27</v>
      </c>
      <c r="K10" s="127">
        <f t="shared" ref="K10:K16" si="2">(I10-J10*60)</f>
        <v>9.0299999999999727</v>
      </c>
      <c r="L10" s="7" t="s">
        <v>120</v>
      </c>
      <c r="M10" s="55"/>
      <c r="N10" s="127">
        <f t="shared" ref="N10:N16" si="3">I10-M10</f>
        <v>1629.03</v>
      </c>
      <c r="O10" s="127">
        <f t="shared" ref="O10:O16" si="4">ROUNDDOWN(N10/60,0)</f>
        <v>27</v>
      </c>
      <c r="P10" s="127">
        <f t="shared" ref="P10:P16" si="5">(N10-O10*60)</f>
        <v>9.0299999999999727</v>
      </c>
      <c r="Q10" s="128">
        <f t="shared" ref="Q10:Q16" si="6">RANK(N10,$N$10:$N$15,1)</f>
        <v>1</v>
      </c>
    </row>
    <row r="11" spans="1:17" x14ac:dyDescent="0.25">
      <c r="A11" s="158">
        <v>46</v>
      </c>
      <c r="B11" s="126">
        <v>8</v>
      </c>
      <c r="C11" s="126" t="s">
        <v>18</v>
      </c>
      <c r="D11" s="126" t="s">
        <v>99</v>
      </c>
      <c r="E11" s="96">
        <v>30</v>
      </c>
      <c r="F11" s="96">
        <v>41.15</v>
      </c>
      <c r="G11" s="96">
        <v>58</v>
      </c>
      <c r="H11" s="96">
        <v>39.44</v>
      </c>
      <c r="I11" s="127">
        <f t="shared" si="0"/>
        <v>1678.29</v>
      </c>
      <c r="J11" s="127">
        <f t="shared" si="1"/>
        <v>27</v>
      </c>
      <c r="K11" s="127">
        <f t="shared" si="2"/>
        <v>58.289999999999964</v>
      </c>
      <c r="L11" s="7" t="s">
        <v>120</v>
      </c>
      <c r="M11" s="96"/>
      <c r="N11" s="127">
        <f t="shared" si="3"/>
        <v>1678.29</v>
      </c>
      <c r="O11" s="127">
        <f t="shared" si="4"/>
        <v>27</v>
      </c>
      <c r="P11" s="127">
        <f t="shared" si="5"/>
        <v>58.289999999999964</v>
      </c>
      <c r="Q11" s="128">
        <f t="shared" si="6"/>
        <v>2</v>
      </c>
    </row>
    <row r="12" spans="1:17" x14ac:dyDescent="0.25">
      <c r="A12" s="158">
        <v>45</v>
      </c>
      <c r="B12" s="126">
        <v>7</v>
      </c>
      <c r="C12" s="126" t="s">
        <v>18</v>
      </c>
      <c r="D12" s="126" t="s">
        <v>74</v>
      </c>
      <c r="E12">
        <v>29</v>
      </c>
      <c r="F12">
        <v>54.65</v>
      </c>
      <c r="G12">
        <v>59</v>
      </c>
      <c r="H12">
        <v>33.65</v>
      </c>
      <c r="I12" s="127">
        <f t="shared" si="0"/>
        <v>1779</v>
      </c>
      <c r="J12" s="127">
        <f t="shared" si="1"/>
        <v>29</v>
      </c>
      <c r="K12" s="127">
        <f t="shared" si="2"/>
        <v>39</v>
      </c>
      <c r="L12" s="7" t="s">
        <v>120</v>
      </c>
      <c r="N12" s="127">
        <f t="shared" si="3"/>
        <v>1779</v>
      </c>
      <c r="O12" s="127">
        <f t="shared" si="4"/>
        <v>29</v>
      </c>
      <c r="P12" s="127">
        <f t="shared" si="5"/>
        <v>39</v>
      </c>
      <c r="Q12" s="128">
        <f t="shared" si="6"/>
        <v>3</v>
      </c>
    </row>
    <row r="13" spans="1:17" x14ac:dyDescent="0.25">
      <c r="A13" s="126">
        <v>41</v>
      </c>
      <c r="B13" s="126">
        <v>3</v>
      </c>
      <c r="C13" s="126" t="s">
        <v>18</v>
      </c>
      <c r="D13" s="126" t="s">
        <v>31</v>
      </c>
      <c r="E13">
        <v>27</v>
      </c>
      <c r="F13">
        <v>26.44</v>
      </c>
      <c r="G13">
        <v>57</v>
      </c>
      <c r="H13">
        <v>35.869999999999997</v>
      </c>
      <c r="I13" s="127">
        <f t="shared" si="0"/>
        <v>1809.4299999999998</v>
      </c>
      <c r="J13" s="127">
        <f t="shared" si="1"/>
        <v>30</v>
      </c>
      <c r="K13" s="127">
        <f t="shared" si="2"/>
        <v>9.4299999999998363</v>
      </c>
      <c r="L13" s="7">
        <v>49</v>
      </c>
      <c r="M13">
        <f>3.7*6.3</f>
        <v>23.31</v>
      </c>
      <c r="N13" s="127">
        <f t="shared" si="3"/>
        <v>1786.12</v>
      </c>
      <c r="O13" s="127">
        <f t="shared" si="4"/>
        <v>29</v>
      </c>
      <c r="P13" s="127">
        <f t="shared" si="5"/>
        <v>46.119999999999891</v>
      </c>
      <c r="Q13" s="128">
        <f t="shared" si="6"/>
        <v>4</v>
      </c>
    </row>
    <row r="14" spans="1:17" x14ac:dyDescent="0.25">
      <c r="A14" s="158">
        <v>42</v>
      </c>
      <c r="B14" s="126">
        <v>4</v>
      </c>
      <c r="C14" s="126" t="s">
        <v>24</v>
      </c>
      <c r="D14" s="126" t="s">
        <v>96</v>
      </c>
      <c r="E14">
        <v>28</v>
      </c>
      <c r="F14">
        <v>22.62</v>
      </c>
      <c r="G14">
        <v>58</v>
      </c>
      <c r="H14">
        <v>20.22</v>
      </c>
      <c r="I14" s="127">
        <f t="shared" si="0"/>
        <v>1797.6</v>
      </c>
      <c r="J14" s="127">
        <f t="shared" si="1"/>
        <v>29</v>
      </c>
      <c r="K14" s="127">
        <f t="shared" si="2"/>
        <v>57.599999999999909</v>
      </c>
      <c r="L14" s="7" t="s">
        <v>120</v>
      </c>
      <c r="N14" s="127">
        <f t="shared" si="3"/>
        <v>1797.6</v>
      </c>
      <c r="O14" s="127">
        <f t="shared" si="4"/>
        <v>29</v>
      </c>
      <c r="P14" s="127">
        <f t="shared" si="5"/>
        <v>57.599999999999909</v>
      </c>
      <c r="Q14" s="128">
        <f t="shared" si="6"/>
        <v>5</v>
      </c>
    </row>
    <row r="15" spans="1:17" x14ac:dyDescent="0.25">
      <c r="A15" s="126">
        <v>39</v>
      </c>
      <c r="B15" s="126">
        <v>1</v>
      </c>
      <c r="C15" s="126" t="s">
        <v>18</v>
      </c>
      <c r="D15" s="126" t="s">
        <v>94</v>
      </c>
      <c r="E15">
        <v>26</v>
      </c>
      <c r="F15">
        <v>33.47</v>
      </c>
      <c r="G15">
        <v>57</v>
      </c>
      <c r="H15">
        <v>15.05</v>
      </c>
      <c r="I15" s="127">
        <f t="shared" si="0"/>
        <v>1841.5800000000002</v>
      </c>
      <c r="J15" s="127">
        <f t="shared" si="1"/>
        <v>30</v>
      </c>
      <c r="K15" s="127">
        <f t="shared" si="2"/>
        <v>41.580000000000155</v>
      </c>
      <c r="L15" s="7">
        <v>28</v>
      </c>
      <c r="M15">
        <f>0.17*6.3</f>
        <v>1.071</v>
      </c>
      <c r="N15" s="127">
        <f t="shared" si="3"/>
        <v>1840.5090000000002</v>
      </c>
      <c r="O15" s="127">
        <f t="shared" si="4"/>
        <v>30</v>
      </c>
      <c r="P15" s="127">
        <f t="shared" si="5"/>
        <v>40.509000000000242</v>
      </c>
      <c r="Q15" s="128">
        <f t="shared" si="6"/>
        <v>6</v>
      </c>
    </row>
    <row r="16" spans="1:17" x14ac:dyDescent="0.25">
      <c r="A16" s="158">
        <v>44</v>
      </c>
      <c r="B16" s="126">
        <v>6</v>
      </c>
      <c r="C16" s="126" t="s">
        <v>19</v>
      </c>
      <c r="D16" s="126" t="s">
        <v>95</v>
      </c>
      <c r="I16" s="127">
        <f t="shared" si="0"/>
        <v>0</v>
      </c>
      <c r="J16" s="127">
        <f t="shared" si="1"/>
        <v>0</v>
      </c>
      <c r="K16" s="127">
        <f t="shared" si="2"/>
        <v>0</v>
      </c>
      <c r="L16" s="7">
        <v>65</v>
      </c>
      <c r="M16">
        <f>24.34*6.3</f>
        <v>153.34199999999998</v>
      </c>
      <c r="N16" s="127">
        <f t="shared" si="3"/>
        <v>-153.34199999999998</v>
      </c>
      <c r="O16" s="127">
        <f t="shared" si="4"/>
        <v>-2</v>
      </c>
      <c r="P16" s="127">
        <f t="shared" si="5"/>
        <v>-33.341999999999985</v>
      </c>
      <c r="Q16" s="128" t="e">
        <f t="shared" si="6"/>
        <v>#N/A</v>
      </c>
    </row>
  </sheetData>
  <sortState ref="A10:Q17">
    <sortCondition ref="Q10:Q17"/>
  </sortState>
  <mergeCells count="4">
    <mergeCell ref="E9:F9"/>
    <mergeCell ref="G9:H9"/>
    <mergeCell ref="J8:K8"/>
    <mergeCell ref="O8:P8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Q33"/>
  <sheetViews>
    <sheetView topLeftCell="A4" workbookViewId="0">
      <selection activeCell="A7" sqref="A7:Q33"/>
    </sheetView>
  </sheetViews>
  <sheetFormatPr defaultRowHeight="15" x14ac:dyDescent="0.25"/>
  <cols>
    <col min="1" max="1" width="6.140625" style="126" customWidth="1"/>
    <col min="2" max="2" width="6" style="126" customWidth="1"/>
    <col min="3" max="3" width="9.140625" style="126"/>
    <col min="4" max="4" width="11.42578125" style="126" customWidth="1"/>
    <col min="5" max="5" width="5.5703125" style="126" customWidth="1"/>
    <col min="6" max="6" width="5" style="126" customWidth="1"/>
    <col min="7" max="7" width="4.5703125" style="126" customWidth="1"/>
    <col min="8" max="8" width="5.7109375" style="126" customWidth="1"/>
    <col min="9" max="9" width="0" style="126" hidden="1" customWidth="1"/>
    <col min="10" max="11" width="9.140625" style="126"/>
    <col min="12" max="12" width="9.140625" style="126" hidden="1" customWidth="1"/>
    <col min="13" max="13" width="9.140625" style="126"/>
    <col min="14" max="14" width="0" style="126" hidden="1" customWidth="1"/>
    <col min="15" max="16384" width="9.140625" style="126"/>
  </cols>
  <sheetData>
    <row r="7" spans="1:17" ht="21.75" thickBot="1" x14ac:dyDescent="0.4">
      <c r="B7" s="70" t="s">
        <v>124</v>
      </c>
      <c r="J7" s="177" t="s">
        <v>145</v>
      </c>
      <c r="K7" s="177"/>
      <c r="O7" s="177" t="s">
        <v>144</v>
      </c>
      <c r="P7" s="177"/>
    </row>
    <row r="8" spans="1:17" ht="15.75" thickBot="1" x14ac:dyDescent="0.3">
      <c r="A8" s="120" t="s">
        <v>2</v>
      </c>
      <c r="B8" s="117" t="s">
        <v>3</v>
      </c>
      <c r="C8" s="117" t="s">
        <v>4</v>
      </c>
      <c r="D8" s="118" t="s">
        <v>5</v>
      </c>
      <c r="E8" s="175" t="s">
        <v>7</v>
      </c>
      <c r="F8" s="176"/>
      <c r="G8" s="175" t="s">
        <v>8</v>
      </c>
      <c r="H8" s="176"/>
      <c r="I8" s="121" t="s">
        <v>9</v>
      </c>
      <c r="J8" s="123" t="s">
        <v>13</v>
      </c>
      <c r="K8" s="123" t="s">
        <v>14</v>
      </c>
      <c r="L8" s="119" t="s">
        <v>10</v>
      </c>
      <c r="M8" s="119" t="s">
        <v>11</v>
      </c>
      <c r="N8" s="122" t="s">
        <v>12</v>
      </c>
      <c r="O8" s="123" t="s">
        <v>13</v>
      </c>
      <c r="P8" s="123" t="s">
        <v>14</v>
      </c>
      <c r="Q8" s="124" t="s">
        <v>15</v>
      </c>
    </row>
    <row r="9" spans="1:17" x14ac:dyDescent="0.25">
      <c r="A9" s="126">
        <v>57</v>
      </c>
      <c r="B9" s="126">
        <v>2</v>
      </c>
      <c r="C9" s="126" t="s">
        <v>18</v>
      </c>
      <c r="D9" s="126" t="s">
        <v>62</v>
      </c>
      <c r="E9" s="107">
        <v>8</v>
      </c>
      <c r="F9" s="107">
        <v>18.66</v>
      </c>
      <c r="G9" s="107">
        <v>36</v>
      </c>
      <c r="H9" s="107">
        <v>48.26</v>
      </c>
      <c r="I9" s="127">
        <f>((G9*60)+H9)-((E9*60)+F9)</f>
        <v>1709.6000000000001</v>
      </c>
      <c r="J9" s="127">
        <f>ROUNDDOWN(I9/60,0)</f>
        <v>28</v>
      </c>
      <c r="K9" s="127">
        <f>(I9-J9*60)</f>
        <v>29.600000000000136</v>
      </c>
      <c r="L9" s="7">
        <v>34</v>
      </c>
      <c r="M9" s="126">
        <f>1.64*6.3</f>
        <v>10.331999999999999</v>
      </c>
      <c r="N9" s="127">
        <f>I9-M9</f>
        <v>1699.268</v>
      </c>
      <c r="O9" s="127">
        <f>ROUNDDOWN(N9/60,0)</f>
        <v>28</v>
      </c>
      <c r="P9" s="127">
        <f>(N9-O9*60)</f>
        <v>19.268000000000029</v>
      </c>
      <c r="Q9" s="128">
        <f>RANK(N9,$N$9:$N$11,1)</f>
        <v>1</v>
      </c>
    </row>
    <row r="10" spans="1:17" x14ac:dyDescent="0.25">
      <c r="A10" s="126">
        <v>56</v>
      </c>
      <c r="B10" s="126">
        <v>1</v>
      </c>
      <c r="C10" s="126" t="s">
        <v>29</v>
      </c>
      <c r="D10" s="126" t="s">
        <v>125</v>
      </c>
      <c r="E10" s="107">
        <v>7</v>
      </c>
      <c r="F10" s="107">
        <v>34.869999999999997</v>
      </c>
      <c r="G10" s="107">
        <v>36</v>
      </c>
      <c r="H10" s="107">
        <v>38.19</v>
      </c>
      <c r="I10" s="127">
        <f>((G10*60)+H10)-((E10*60)+F10)</f>
        <v>1743.3200000000002</v>
      </c>
      <c r="J10" s="127">
        <f t="shared" ref="J10:J11" si="0">ROUNDDOWN(I10/60,0)</f>
        <v>29</v>
      </c>
      <c r="K10" s="127">
        <f t="shared" ref="K10:K11" si="1">(I10-J10*60)</f>
        <v>3.3200000000001637</v>
      </c>
      <c r="L10" s="162" t="s">
        <v>120</v>
      </c>
      <c r="N10" s="127">
        <f>I10-M10</f>
        <v>1743.3200000000002</v>
      </c>
      <c r="O10" s="127">
        <f>ROUNDDOWN(N10/60,0)</f>
        <v>29</v>
      </c>
      <c r="P10" s="127">
        <f>(N10-O10*60)</f>
        <v>3.3200000000001637</v>
      </c>
      <c r="Q10" s="128">
        <f>RANK(N10,$N$9:$N$11,1)</f>
        <v>2</v>
      </c>
    </row>
    <row r="11" spans="1:17" x14ac:dyDescent="0.25">
      <c r="A11" s="126">
        <v>58</v>
      </c>
      <c r="B11" s="126">
        <v>3</v>
      </c>
      <c r="C11" s="158" t="s">
        <v>18</v>
      </c>
      <c r="D11" s="158" t="s">
        <v>65</v>
      </c>
      <c r="E11" s="107">
        <v>9</v>
      </c>
      <c r="F11" s="107">
        <v>26.66</v>
      </c>
      <c r="G11" s="107">
        <v>40</v>
      </c>
      <c r="H11" s="107">
        <v>13.66</v>
      </c>
      <c r="I11" s="127">
        <f>((G11*60)+H11)-((E11*60)+F11)</f>
        <v>1847</v>
      </c>
      <c r="J11" s="127">
        <f t="shared" si="0"/>
        <v>30</v>
      </c>
      <c r="K11" s="127">
        <f t="shared" si="1"/>
        <v>47</v>
      </c>
      <c r="L11" s="7">
        <v>43</v>
      </c>
      <c r="M11" s="126">
        <f>3.74*6.3</f>
        <v>23.562000000000001</v>
      </c>
      <c r="N11" s="127">
        <f>I11-M11</f>
        <v>1823.4380000000001</v>
      </c>
      <c r="O11" s="127">
        <f>ROUNDDOWN(N11/60,0)</f>
        <v>30</v>
      </c>
      <c r="P11" s="127">
        <f>(N11-O11*60)</f>
        <v>23.438000000000102</v>
      </c>
      <c r="Q11" s="128">
        <f>RANK(N11,$N$9:$N$11,1)</f>
        <v>3</v>
      </c>
    </row>
    <row r="12" spans="1:17" x14ac:dyDescent="0.25">
      <c r="O12" s="92"/>
      <c r="P12" s="92"/>
      <c r="Q12" s="92"/>
    </row>
    <row r="13" spans="1:17" x14ac:dyDescent="0.25">
      <c r="E13" s="107"/>
      <c r="F13" s="107"/>
      <c r="G13" s="107"/>
      <c r="H13" s="107"/>
      <c r="L13" s="107"/>
      <c r="O13" s="92"/>
      <c r="P13" s="92"/>
      <c r="Q13" s="92"/>
    </row>
    <row r="14" spans="1:17" ht="21.75" thickBot="1" x14ac:dyDescent="0.4">
      <c r="B14" s="70" t="s">
        <v>126</v>
      </c>
    </row>
    <row r="15" spans="1:17" ht="15.75" thickBot="1" x14ac:dyDescent="0.3">
      <c r="A15" s="120" t="s">
        <v>2</v>
      </c>
      <c r="B15" s="117" t="s">
        <v>3</v>
      </c>
      <c r="C15" s="117" t="s">
        <v>4</v>
      </c>
      <c r="D15" s="118" t="s">
        <v>5</v>
      </c>
      <c r="E15" s="175" t="s">
        <v>7</v>
      </c>
      <c r="F15" s="176"/>
      <c r="G15" s="175" t="s">
        <v>8</v>
      </c>
      <c r="H15" s="176"/>
      <c r="I15" s="121" t="s">
        <v>9</v>
      </c>
      <c r="J15" s="123" t="s">
        <v>13</v>
      </c>
      <c r="K15" s="123" t="s">
        <v>14</v>
      </c>
      <c r="L15" s="119" t="s">
        <v>10</v>
      </c>
      <c r="M15" s="119" t="s">
        <v>11</v>
      </c>
      <c r="N15" s="122" t="s">
        <v>12</v>
      </c>
      <c r="O15" s="123" t="s">
        <v>13</v>
      </c>
      <c r="P15" s="123" t="s">
        <v>14</v>
      </c>
      <c r="Q15" s="124" t="s">
        <v>15</v>
      </c>
    </row>
    <row r="16" spans="1:17" x14ac:dyDescent="0.25">
      <c r="A16" s="126">
        <v>60</v>
      </c>
      <c r="B16" s="126">
        <v>2</v>
      </c>
      <c r="C16" s="126" t="s">
        <v>18</v>
      </c>
      <c r="D16" s="126" t="s">
        <v>74</v>
      </c>
      <c r="E16" s="107">
        <v>10</v>
      </c>
      <c r="F16" s="107">
        <v>22.98</v>
      </c>
      <c r="G16" s="107">
        <v>36</v>
      </c>
      <c r="H16" s="107">
        <v>11.16</v>
      </c>
      <c r="I16" s="127">
        <f>((G16*60)+H16)-((E16*60)+F16)</f>
        <v>1548.1799999999998</v>
      </c>
      <c r="J16" s="127">
        <f>ROUNDDOWN(I16/60,0)</f>
        <v>25</v>
      </c>
      <c r="K16" s="127">
        <f>(I16-J16*60)</f>
        <v>48.179999999999836</v>
      </c>
      <c r="L16" s="7" t="s">
        <v>120</v>
      </c>
      <c r="N16" s="127">
        <f>I16-M16</f>
        <v>1548.1799999999998</v>
      </c>
      <c r="O16" s="127">
        <f>ROUNDDOWN(N16/60,0)</f>
        <v>25</v>
      </c>
      <c r="P16" s="127">
        <f>(N16-O16*60)</f>
        <v>48.179999999999836</v>
      </c>
      <c r="Q16" s="128">
        <f>RANK(N16,N$16:$N$18,1)</f>
        <v>1</v>
      </c>
    </row>
    <row r="17" spans="1:17" x14ac:dyDescent="0.25">
      <c r="A17" s="126">
        <v>62</v>
      </c>
      <c r="B17" s="126">
        <v>3</v>
      </c>
      <c r="C17" s="158" t="s">
        <v>24</v>
      </c>
      <c r="D17" s="158" t="s">
        <v>80</v>
      </c>
      <c r="E17" s="126">
        <v>11</v>
      </c>
      <c r="F17" s="126">
        <v>32.159999999999997</v>
      </c>
      <c r="G17" s="126">
        <v>40</v>
      </c>
      <c r="H17" s="126">
        <v>21.66</v>
      </c>
      <c r="I17" s="127">
        <f>((G17*60)+H17)-((E17*60)+F17)</f>
        <v>1729.5</v>
      </c>
      <c r="J17" s="127">
        <f>ROUNDDOWN(I17/60,0)</f>
        <v>28</v>
      </c>
      <c r="K17" s="127">
        <f>(I17-J17*60)</f>
        <v>49.5</v>
      </c>
      <c r="L17" s="7" t="s">
        <v>120</v>
      </c>
      <c r="N17" s="127">
        <f>I17-M17</f>
        <v>1729.5</v>
      </c>
      <c r="O17" s="127">
        <f>ROUNDDOWN(N17/60,0)</f>
        <v>28</v>
      </c>
      <c r="P17" s="127">
        <f>(N17-O17*60)</f>
        <v>49.5</v>
      </c>
      <c r="Q17" s="128">
        <f>RANK(N17,N$16:$N$18,1)</f>
        <v>2</v>
      </c>
    </row>
    <row r="18" spans="1:17" x14ac:dyDescent="0.25">
      <c r="A18" s="126">
        <v>59</v>
      </c>
      <c r="B18" s="126">
        <v>1</v>
      </c>
      <c r="C18" s="126" t="s">
        <v>18</v>
      </c>
      <c r="D18" s="126" t="s">
        <v>72</v>
      </c>
      <c r="E18" s="107">
        <v>9</v>
      </c>
      <c r="F18" s="107">
        <v>59.03</v>
      </c>
      <c r="G18" s="107">
        <v>39</v>
      </c>
      <c r="H18" s="107">
        <v>56.94</v>
      </c>
      <c r="I18" s="127">
        <f>((G18*60)+H18)-((E18*60)+F18)</f>
        <v>1797.91</v>
      </c>
      <c r="J18" s="127">
        <f>ROUNDDOWN(I18/60,0)</f>
        <v>29</v>
      </c>
      <c r="K18" s="127">
        <f>(I18-J18*60)</f>
        <v>57.910000000000082</v>
      </c>
      <c r="L18" s="162" t="s">
        <v>120</v>
      </c>
      <c r="N18" s="127">
        <f>I18-M18</f>
        <v>1797.91</v>
      </c>
      <c r="O18" s="127">
        <f>ROUNDDOWN(N18/60,0)</f>
        <v>29</v>
      </c>
      <c r="P18" s="127">
        <f>(N18-O18*60)</f>
        <v>57.910000000000082</v>
      </c>
      <c r="Q18" s="128">
        <f>RANK(N18,N$16:$N$18,1)</f>
        <v>3</v>
      </c>
    </row>
    <row r="20" spans="1:17" ht="21.75" thickBot="1" x14ac:dyDescent="0.4">
      <c r="B20" s="70" t="s">
        <v>128</v>
      </c>
    </row>
    <row r="21" spans="1:17" ht="15.75" thickBot="1" x14ac:dyDescent="0.3">
      <c r="A21" s="120" t="s">
        <v>2</v>
      </c>
      <c r="B21" s="117" t="s">
        <v>3</v>
      </c>
      <c r="C21" s="117" t="s">
        <v>4</v>
      </c>
      <c r="D21" s="118" t="s">
        <v>5</v>
      </c>
      <c r="E21" s="175" t="s">
        <v>7</v>
      </c>
      <c r="F21" s="176"/>
      <c r="G21" s="175" t="s">
        <v>8</v>
      </c>
      <c r="H21" s="176"/>
      <c r="I21" s="121" t="s">
        <v>9</v>
      </c>
      <c r="J21" s="123" t="s">
        <v>13</v>
      </c>
      <c r="K21" s="123" t="s">
        <v>14</v>
      </c>
      <c r="L21" s="119" t="s">
        <v>10</v>
      </c>
      <c r="M21" s="119" t="s">
        <v>11</v>
      </c>
      <c r="N21" s="122" t="s">
        <v>12</v>
      </c>
      <c r="O21" s="123" t="s">
        <v>13</v>
      </c>
      <c r="P21" s="123" t="s">
        <v>14</v>
      </c>
      <c r="Q21" s="124" t="s">
        <v>15</v>
      </c>
    </row>
    <row r="22" spans="1:17" x14ac:dyDescent="0.25">
      <c r="A22" s="126">
        <v>61</v>
      </c>
      <c r="B22" s="126">
        <v>1</v>
      </c>
      <c r="C22" s="126" t="s">
        <v>19</v>
      </c>
      <c r="D22" s="126" t="s">
        <v>79</v>
      </c>
      <c r="E22" s="107">
        <v>14</v>
      </c>
      <c r="F22" s="107">
        <v>59.66</v>
      </c>
      <c r="G22" s="107">
        <v>43</v>
      </c>
      <c r="H22" s="107">
        <v>58.09</v>
      </c>
      <c r="I22" s="127">
        <f>((G22*60)+H22)-((E22*60)+F22)</f>
        <v>1738.4300000000003</v>
      </c>
      <c r="J22" s="127">
        <f>ROUNDDOWN(I22/60,0)</f>
        <v>28</v>
      </c>
      <c r="K22" s="127">
        <f>(I22-J22*60)</f>
        <v>58.430000000000291</v>
      </c>
      <c r="L22" s="162" t="s">
        <v>120</v>
      </c>
      <c r="N22" s="127">
        <f>I22-M22</f>
        <v>1738.4300000000003</v>
      </c>
      <c r="O22" s="127">
        <f t="shared" ref="O22" si="2">ROUNDDOWN(N22/60,0)</f>
        <v>28</v>
      </c>
      <c r="P22" s="127">
        <f t="shared" ref="P22" si="3">(N22-O22*60)</f>
        <v>58.430000000000291</v>
      </c>
      <c r="Q22" s="128">
        <f>RANK(N22,N$22:$N$22,1)</f>
        <v>1</v>
      </c>
    </row>
    <row r="25" spans="1:17" ht="21.75" thickBot="1" x14ac:dyDescent="0.4">
      <c r="B25" s="70" t="s">
        <v>127</v>
      </c>
    </row>
    <row r="26" spans="1:17" ht="15.75" thickBot="1" x14ac:dyDescent="0.3">
      <c r="A26" s="120" t="s">
        <v>2</v>
      </c>
      <c r="B26" s="117" t="s">
        <v>3</v>
      </c>
      <c r="C26" s="117" t="s">
        <v>4</v>
      </c>
      <c r="D26" s="118" t="s">
        <v>5</v>
      </c>
      <c r="E26" s="175" t="s">
        <v>7</v>
      </c>
      <c r="F26" s="176"/>
      <c r="G26" s="175" t="s">
        <v>8</v>
      </c>
      <c r="H26" s="176"/>
      <c r="I26" s="121" t="s">
        <v>9</v>
      </c>
      <c r="J26" s="123" t="s">
        <v>13</v>
      </c>
      <c r="K26" s="123" t="s">
        <v>14</v>
      </c>
      <c r="L26" s="119" t="s">
        <v>10</v>
      </c>
      <c r="M26" s="119" t="s">
        <v>11</v>
      </c>
      <c r="N26" s="122" t="s">
        <v>12</v>
      </c>
      <c r="O26" s="123" t="s">
        <v>13</v>
      </c>
      <c r="P26" s="123" t="s">
        <v>14</v>
      </c>
      <c r="Q26" s="124" t="s">
        <v>15</v>
      </c>
    </row>
    <row r="27" spans="1:17" x14ac:dyDescent="0.25">
      <c r="A27" s="126">
        <v>64</v>
      </c>
      <c r="B27" s="126">
        <v>2</v>
      </c>
      <c r="C27" s="126" t="s">
        <v>16</v>
      </c>
      <c r="D27" s="126" t="s">
        <v>115</v>
      </c>
      <c r="E27" s="126">
        <v>13</v>
      </c>
      <c r="F27" s="126">
        <v>2.31</v>
      </c>
      <c r="G27" s="126">
        <v>40</v>
      </c>
      <c r="H27" s="126">
        <v>32.409999999999997</v>
      </c>
      <c r="I27" s="127">
        <f>((G27*60)+H27)-((E27*60)+F27)</f>
        <v>1650.1</v>
      </c>
      <c r="J27" s="127">
        <f>ROUNDDOWN(I27/60,0)</f>
        <v>27</v>
      </c>
      <c r="K27" s="127">
        <f>(I27-J27*60)</f>
        <v>30.099999999999909</v>
      </c>
      <c r="L27" s="162" t="s">
        <v>120</v>
      </c>
      <c r="N27" s="127">
        <f>I27-M27</f>
        <v>1650.1</v>
      </c>
      <c r="O27" s="127">
        <f>ROUNDDOWN(N27/60,0)</f>
        <v>27</v>
      </c>
      <c r="P27" s="127">
        <f>(N27-O27*60)</f>
        <v>30.099999999999909</v>
      </c>
      <c r="Q27" s="128">
        <f>RANK(N27,N$27:$N$28,1)</f>
        <v>1</v>
      </c>
    </row>
    <row r="28" spans="1:17" x14ac:dyDescent="0.25">
      <c r="A28" s="126">
        <v>63</v>
      </c>
      <c r="B28" s="126">
        <v>1</v>
      </c>
      <c r="C28" s="126" t="s">
        <v>16</v>
      </c>
      <c r="D28" s="126" t="s">
        <v>114</v>
      </c>
      <c r="E28" s="107">
        <v>12</v>
      </c>
      <c r="F28" s="107">
        <v>48.16</v>
      </c>
      <c r="G28" s="107">
        <v>45</v>
      </c>
      <c r="H28" s="107">
        <v>10.98</v>
      </c>
      <c r="I28" s="127">
        <f>((G28*60)+H28)-((E28*60)+F28)</f>
        <v>1942.8200000000002</v>
      </c>
      <c r="J28" s="127">
        <f>ROUNDDOWN(I28/60,0)</f>
        <v>32</v>
      </c>
      <c r="K28" s="127">
        <f>(I28-J28*60)</f>
        <v>22.820000000000164</v>
      </c>
      <c r="L28" s="162" t="s">
        <v>120</v>
      </c>
      <c r="N28" s="127">
        <f>I28-M28</f>
        <v>1942.8200000000002</v>
      </c>
      <c r="O28" s="127">
        <f>ROUNDDOWN(N28/60,0)</f>
        <v>32</v>
      </c>
      <c r="P28" s="127">
        <f>(N28-O28*60)</f>
        <v>22.820000000000164</v>
      </c>
      <c r="Q28" s="128">
        <f>RANK(N28,N$27:$N$28,1)</f>
        <v>2</v>
      </c>
    </row>
    <row r="31" spans="1:17" ht="21.75" thickBot="1" x14ac:dyDescent="0.4">
      <c r="B31" s="70" t="s">
        <v>129</v>
      </c>
    </row>
    <row r="32" spans="1:17" ht="15.75" thickBot="1" x14ac:dyDescent="0.3">
      <c r="A32" s="120" t="s">
        <v>2</v>
      </c>
      <c r="B32" s="117" t="s">
        <v>3</v>
      </c>
      <c r="C32" s="117" t="s">
        <v>4</v>
      </c>
      <c r="D32" s="118" t="s">
        <v>5</v>
      </c>
      <c r="E32" s="175" t="s">
        <v>7</v>
      </c>
      <c r="F32" s="176"/>
      <c r="G32" s="175" t="s">
        <v>8</v>
      </c>
      <c r="H32" s="176"/>
      <c r="I32" s="121" t="s">
        <v>9</v>
      </c>
      <c r="J32" s="123" t="s">
        <v>13</v>
      </c>
      <c r="K32" s="123" t="s">
        <v>14</v>
      </c>
      <c r="L32" s="119" t="s">
        <v>10</v>
      </c>
      <c r="M32" s="119" t="s">
        <v>11</v>
      </c>
      <c r="N32" s="122" t="s">
        <v>12</v>
      </c>
      <c r="O32" s="123" t="s">
        <v>13</v>
      </c>
      <c r="P32" s="123" t="s">
        <v>14</v>
      </c>
      <c r="Q32" s="124" t="s">
        <v>15</v>
      </c>
    </row>
    <row r="33" spans="1:17" x14ac:dyDescent="0.25">
      <c r="A33" s="126">
        <v>65</v>
      </c>
      <c r="B33" s="126">
        <v>1</v>
      </c>
      <c r="C33" s="126" t="s">
        <v>16</v>
      </c>
      <c r="D33" s="126" t="s">
        <v>30</v>
      </c>
      <c r="E33" s="107">
        <v>14</v>
      </c>
      <c r="F33" s="107">
        <v>7.76</v>
      </c>
      <c r="G33" s="107">
        <v>45</v>
      </c>
      <c r="H33" s="107">
        <v>51.41</v>
      </c>
      <c r="I33" s="127">
        <f>((G33*60)+H33)-((E33*60)+F33)</f>
        <v>1903.6499999999999</v>
      </c>
      <c r="J33" s="127">
        <f>ROUNDDOWN(I33/60,0)</f>
        <v>31</v>
      </c>
      <c r="K33" s="127">
        <f>(I33-J33*60)</f>
        <v>43.649999999999864</v>
      </c>
      <c r="L33" s="162" t="s">
        <v>120</v>
      </c>
      <c r="N33" s="127">
        <f>I33-M33</f>
        <v>1903.6499999999999</v>
      </c>
      <c r="O33" s="127">
        <f t="shared" ref="O33" si="4">ROUNDDOWN(N33/60,0)</f>
        <v>31</v>
      </c>
      <c r="P33" s="127">
        <f t="shared" ref="P33" si="5">(N33-O33*60)</f>
        <v>43.649999999999864</v>
      </c>
      <c r="Q33" s="128">
        <f>RANK(N33,N$33:$N$34,1)</f>
        <v>1</v>
      </c>
    </row>
  </sheetData>
  <sortState ref="A27:Q28">
    <sortCondition ref="Q27:Q28"/>
  </sortState>
  <mergeCells count="12">
    <mergeCell ref="J7:K7"/>
    <mergeCell ref="O7:P7"/>
    <mergeCell ref="E26:F26"/>
    <mergeCell ref="G26:H26"/>
    <mergeCell ref="E32:F32"/>
    <mergeCell ref="G32:H32"/>
    <mergeCell ref="E8:F8"/>
    <mergeCell ref="G8:H8"/>
    <mergeCell ref="E15:F15"/>
    <mergeCell ref="G15:H15"/>
    <mergeCell ref="E21:F21"/>
    <mergeCell ref="G21:H21"/>
  </mergeCells>
  <pageMargins left="0.7" right="0.7" top="0.75" bottom="0.75" header="0.3" footer="0.3"/>
  <pageSetup scale="97" fitToWidth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6"/>
  <sheetViews>
    <sheetView workbookViewId="0">
      <selection activeCell="A7" sqref="A7:Q11"/>
    </sheetView>
  </sheetViews>
  <sheetFormatPr defaultRowHeight="15" x14ac:dyDescent="0.25"/>
  <cols>
    <col min="1" max="1" width="6.140625" customWidth="1"/>
    <col min="2" max="2" width="6" customWidth="1"/>
    <col min="4" max="4" width="11.42578125" customWidth="1"/>
    <col min="5" max="5" width="5.7109375" customWidth="1"/>
    <col min="6" max="6" width="5.140625" customWidth="1"/>
    <col min="7" max="7" width="6.85546875" customWidth="1"/>
    <col min="8" max="8" width="5.85546875" customWidth="1"/>
    <col min="9" max="9" width="9.140625" customWidth="1"/>
    <col min="10" max="11" width="9.140625" style="126"/>
    <col min="12" max="12" width="9.140625" hidden="1" customWidth="1"/>
    <col min="14" max="14" width="0" hidden="1" customWidth="1"/>
  </cols>
  <sheetData>
    <row r="7" spans="1:17" ht="21.75" thickBot="1" x14ac:dyDescent="0.4">
      <c r="B7" s="70" t="s">
        <v>39</v>
      </c>
      <c r="J7" s="177" t="s">
        <v>145</v>
      </c>
      <c r="K7" s="177"/>
      <c r="O7" s="177" t="s">
        <v>144</v>
      </c>
      <c r="P7" s="177"/>
    </row>
    <row r="8" spans="1:17" ht="15.75" thickBot="1" x14ac:dyDescent="0.3">
      <c r="A8" s="102" t="s">
        <v>2</v>
      </c>
      <c r="B8" s="99" t="s">
        <v>3</v>
      </c>
      <c r="C8" s="99" t="s">
        <v>4</v>
      </c>
      <c r="D8" s="100" t="s">
        <v>5</v>
      </c>
      <c r="E8" s="175" t="s">
        <v>7</v>
      </c>
      <c r="F8" s="176"/>
      <c r="G8" s="175" t="s">
        <v>8</v>
      </c>
      <c r="H8" s="176"/>
      <c r="I8" s="103" t="s">
        <v>9</v>
      </c>
      <c r="J8" s="123" t="s">
        <v>13</v>
      </c>
      <c r="K8" s="123" t="s">
        <v>14</v>
      </c>
      <c r="L8" s="101" t="s">
        <v>10</v>
      </c>
      <c r="M8" s="101" t="s">
        <v>11</v>
      </c>
      <c r="N8" s="104" t="s">
        <v>12</v>
      </c>
      <c r="O8" s="105" t="s">
        <v>13</v>
      </c>
      <c r="P8" s="105" t="s">
        <v>14</v>
      </c>
      <c r="Q8" s="106" t="s">
        <v>15</v>
      </c>
    </row>
    <row r="9" spans="1:17" x14ac:dyDescent="0.25">
      <c r="A9" s="98">
        <v>50</v>
      </c>
      <c r="B9" s="98">
        <v>1</v>
      </c>
      <c r="C9" s="98" t="s">
        <v>19</v>
      </c>
      <c r="D9" s="98" t="s">
        <v>98</v>
      </c>
      <c r="E9" s="107">
        <v>35</v>
      </c>
      <c r="F9" s="107">
        <v>57.72</v>
      </c>
      <c r="G9" s="107">
        <v>63</v>
      </c>
      <c r="H9" s="107">
        <v>54.58</v>
      </c>
      <c r="I9" s="127">
        <f>((G9*60)+H9)-((E9*60)+F9)</f>
        <v>1676.8600000000001</v>
      </c>
      <c r="J9" s="127">
        <f>ROUNDDOWN(I9/60,0)</f>
        <v>27</v>
      </c>
      <c r="K9" s="127">
        <f>(I9-J9*60)</f>
        <v>56.860000000000127</v>
      </c>
      <c r="L9" s="162">
        <v>52</v>
      </c>
      <c r="M9" s="98">
        <f>9.13*6.3</f>
        <v>57.519000000000005</v>
      </c>
      <c r="N9" s="127">
        <f>I9-M9</f>
        <v>1619.3410000000001</v>
      </c>
      <c r="O9" s="127">
        <f>ROUNDDOWN(N9/60,0)</f>
        <v>26</v>
      </c>
      <c r="P9" s="127">
        <f>(N9-O9*60)</f>
        <v>59.341000000000122</v>
      </c>
      <c r="Q9" s="128">
        <f>RANK(N9,$N$9:$N$16,1)</f>
        <v>1</v>
      </c>
    </row>
    <row r="10" spans="1:17" x14ac:dyDescent="0.25">
      <c r="A10" s="98">
        <v>52</v>
      </c>
      <c r="B10" s="98">
        <v>3</v>
      </c>
      <c r="C10" s="158" t="s">
        <v>24</v>
      </c>
      <c r="D10" s="158" t="s">
        <v>111</v>
      </c>
      <c r="E10" s="107">
        <v>38</v>
      </c>
      <c r="F10" s="107">
        <v>53.05</v>
      </c>
      <c r="G10" s="107">
        <v>66</v>
      </c>
      <c r="H10" s="107">
        <v>49.94</v>
      </c>
      <c r="I10" s="127">
        <f>((G10*60)+H10)-((E10*60)+F10)</f>
        <v>1676.8899999999999</v>
      </c>
      <c r="J10" s="127">
        <f>ROUNDDOWN(I10/60,0)</f>
        <v>27</v>
      </c>
      <c r="K10" s="127">
        <f>(I10-J10*60)</f>
        <v>56.889999999999873</v>
      </c>
      <c r="L10" s="7" t="s">
        <v>120</v>
      </c>
      <c r="M10" s="98"/>
      <c r="N10" s="127">
        <f>I10-M10</f>
        <v>1676.8899999999999</v>
      </c>
      <c r="O10" s="127">
        <f>ROUNDDOWN(N10/60,0)</f>
        <v>27</v>
      </c>
      <c r="P10" s="127">
        <f>(N10-O10*60)</f>
        <v>56.889999999999873</v>
      </c>
      <c r="Q10" s="128">
        <f>RANK(N10,$N$9:$N$16,1)</f>
        <v>2</v>
      </c>
    </row>
    <row r="11" spans="1:17" x14ac:dyDescent="0.25">
      <c r="A11" s="98">
        <v>51</v>
      </c>
      <c r="B11" s="98">
        <v>2</v>
      </c>
      <c r="C11" s="126" t="s">
        <v>18</v>
      </c>
      <c r="D11" s="126" t="s">
        <v>100</v>
      </c>
      <c r="E11" s="107">
        <v>36</v>
      </c>
      <c r="F11" s="107">
        <v>59.19</v>
      </c>
      <c r="G11" s="107">
        <v>66</v>
      </c>
      <c r="H11" s="107">
        <v>2.65</v>
      </c>
      <c r="I11" s="127">
        <f>((G11*60)+H11)-((E11*60)+F11)</f>
        <v>1743.46</v>
      </c>
      <c r="J11" s="127">
        <f>ROUNDDOWN(I11/60,0)</f>
        <v>29</v>
      </c>
      <c r="K11" s="127">
        <f>(I11-J11*60)</f>
        <v>3.4600000000000364</v>
      </c>
      <c r="L11" s="7" t="s">
        <v>120</v>
      </c>
      <c r="M11" s="98"/>
      <c r="N11" s="127">
        <f>I11-M11</f>
        <v>1743.46</v>
      </c>
      <c r="O11" s="127">
        <f>ROUNDDOWN(N11/60,0)</f>
        <v>29</v>
      </c>
      <c r="P11" s="127">
        <f>(N11-O11*60)</f>
        <v>3.4600000000000364</v>
      </c>
      <c r="Q11" s="128">
        <f>RANK(N11,$N$9:$N$16,1)</f>
        <v>3</v>
      </c>
    </row>
    <row r="12" spans="1:17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L12" s="126"/>
      <c r="M12" s="126"/>
      <c r="N12" s="126"/>
      <c r="O12" s="92"/>
      <c r="P12" s="92"/>
      <c r="Q12" s="92"/>
    </row>
    <row r="13" spans="1:17" x14ac:dyDescent="0.25">
      <c r="A13" s="98"/>
      <c r="B13" s="98"/>
      <c r="C13" s="98"/>
      <c r="D13" s="98"/>
      <c r="E13" s="107"/>
      <c r="F13" s="107"/>
      <c r="G13" s="107"/>
      <c r="H13" s="107"/>
      <c r="I13" s="98"/>
      <c r="L13" s="107"/>
      <c r="M13" s="98"/>
      <c r="N13" s="98"/>
      <c r="O13" s="92"/>
      <c r="P13" s="92"/>
      <c r="Q13" s="92"/>
    </row>
    <row r="14" spans="1:17" x14ac:dyDescent="0.25">
      <c r="A14" s="98"/>
      <c r="B14" s="98"/>
      <c r="C14" s="98"/>
      <c r="D14" s="98"/>
      <c r="E14" s="107"/>
      <c r="F14" s="107"/>
      <c r="G14" s="107"/>
      <c r="H14" s="107"/>
      <c r="I14" s="98"/>
      <c r="L14" s="98"/>
      <c r="M14" s="98"/>
      <c r="N14" s="98"/>
      <c r="O14" s="92"/>
      <c r="P14" s="92"/>
      <c r="Q14" s="92"/>
    </row>
    <row r="15" spans="1:17" x14ac:dyDescent="0.25">
      <c r="A15" s="126"/>
      <c r="B15" s="126"/>
      <c r="C15" s="126"/>
      <c r="D15" s="126"/>
      <c r="E15" s="126"/>
      <c r="F15" s="126"/>
      <c r="G15" s="126"/>
      <c r="H15" s="126"/>
      <c r="I15" s="126"/>
      <c r="L15" s="126"/>
      <c r="M15" s="126"/>
      <c r="N15" s="126"/>
      <c r="O15" s="92"/>
      <c r="P15" s="92"/>
      <c r="Q15" s="92">
        <v>46</v>
      </c>
    </row>
    <row r="16" spans="1:17" x14ac:dyDescent="0.25">
      <c r="A16" s="98"/>
      <c r="B16" s="98"/>
      <c r="C16" s="98"/>
      <c r="D16" s="98"/>
      <c r="E16" s="107"/>
      <c r="F16" s="107"/>
      <c r="G16" s="107"/>
      <c r="H16" s="107"/>
      <c r="I16" s="98"/>
      <c r="L16" s="98"/>
      <c r="M16" s="98"/>
      <c r="N16" s="98"/>
      <c r="O16" s="92"/>
      <c r="P16" s="92"/>
      <c r="Q16" s="92"/>
    </row>
  </sheetData>
  <sortState ref="A9:Q11">
    <sortCondition ref="Q9:Q11"/>
  </sortState>
  <mergeCells count="4">
    <mergeCell ref="E8:F8"/>
    <mergeCell ref="G8:H8"/>
    <mergeCell ref="J7:K7"/>
    <mergeCell ref="O7:P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0"/>
  <sheetViews>
    <sheetView topLeftCell="A4" workbookViewId="0">
      <selection activeCell="D16" sqref="D16"/>
    </sheetView>
  </sheetViews>
  <sheetFormatPr defaultRowHeight="15" x14ac:dyDescent="0.25"/>
  <cols>
    <col min="1" max="1" width="8.85546875" style="126" bestFit="1" customWidth="1"/>
    <col min="2" max="2" width="9.140625" style="126"/>
    <col min="3" max="3" width="11.42578125" style="126" customWidth="1"/>
    <col min="4" max="7" width="9.140625" style="126"/>
    <col min="8" max="8" width="0" style="126" hidden="1" customWidth="1"/>
    <col min="9" max="16384" width="9.140625" style="126"/>
  </cols>
  <sheetData>
    <row r="7" spans="1:14" ht="15.75" thickBot="1" x14ac:dyDescent="0.3">
      <c r="E7" s="178" t="s">
        <v>145</v>
      </c>
      <c r="F7" s="178"/>
      <c r="I7" s="177" t="s">
        <v>144</v>
      </c>
      <c r="J7" s="177"/>
    </row>
    <row r="8" spans="1:14" ht="15.75" thickBot="1" x14ac:dyDescent="0.3">
      <c r="A8" s="120" t="s">
        <v>46</v>
      </c>
      <c r="B8" s="117" t="s">
        <v>4</v>
      </c>
      <c r="C8" s="118" t="s">
        <v>5</v>
      </c>
      <c r="D8" s="121" t="s">
        <v>9</v>
      </c>
      <c r="E8" s="121" t="s">
        <v>13</v>
      </c>
      <c r="F8" s="121" t="s">
        <v>14</v>
      </c>
      <c r="G8" s="119" t="s">
        <v>11</v>
      </c>
      <c r="H8" s="122" t="s">
        <v>12</v>
      </c>
      <c r="I8" s="123" t="s">
        <v>13</v>
      </c>
      <c r="J8" s="123" t="s">
        <v>14</v>
      </c>
      <c r="K8" s="124" t="s">
        <v>15</v>
      </c>
      <c r="N8" s="171"/>
    </row>
    <row r="9" spans="1:14" x14ac:dyDescent="0.25">
      <c r="A9" s="158" t="s">
        <v>135</v>
      </c>
      <c r="B9" s="127" t="s">
        <v>18</v>
      </c>
      <c r="C9" s="127" t="s">
        <v>20</v>
      </c>
      <c r="D9" s="127">
        <v>1423.97</v>
      </c>
      <c r="E9" s="168">
        <f t="shared" ref="E9:E20" si="0">ROUNDDOWN(D9/60,0)</f>
        <v>23</v>
      </c>
      <c r="F9" s="149">
        <f t="shared" ref="F9:F20" si="1">(D9-E9*60)</f>
        <v>43.970000000000027</v>
      </c>
      <c r="G9" s="92">
        <v>103.25700000000001</v>
      </c>
      <c r="H9" s="92">
        <f t="shared" ref="H9:H20" si="2">D9-G9</f>
        <v>1320.713</v>
      </c>
      <c r="I9" s="127">
        <f t="shared" ref="I9:I20" si="3">ROUNDDOWN(H9/60,0)</f>
        <v>22</v>
      </c>
      <c r="J9" s="127">
        <f t="shared" ref="J9:J20" si="4">(H9-I9*60)</f>
        <v>0.71299999999996544</v>
      </c>
      <c r="K9" s="166">
        <f t="shared" ref="K9:K20" si="5">RANK(H9,$H$9:$H$20,1)</f>
        <v>1</v>
      </c>
    </row>
    <row r="10" spans="1:14" x14ac:dyDescent="0.25">
      <c r="A10" s="158" t="s">
        <v>137</v>
      </c>
      <c r="B10" s="127" t="s">
        <v>18</v>
      </c>
      <c r="C10" s="127" t="s">
        <v>82</v>
      </c>
      <c r="D10" s="127">
        <v>1407.3600000000001</v>
      </c>
      <c r="E10" s="169">
        <f t="shared" si="0"/>
        <v>23</v>
      </c>
      <c r="F10" s="154">
        <f t="shared" si="1"/>
        <v>27.360000000000127</v>
      </c>
      <c r="G10" s="92">
        <v>0.8103999999999999</v>
      </c>
      <c r="H10" s="92">
        <f t="shared" si="2"/>
        <v>1406.5496000000001</v>
      </c>
      <c r="I10" s="127">
        <f t="shared" si="3"/>
        <v>23</v>
      </c>
      <c r="J10" s="127">
        <f t="shared" si="4"/>
        <v>26.549600000000055</v>
      </c>
      <c r="K10" s="166">
        <f t="shared" si="5"/>
        <v>2</v>
      </c>
    </row>
    <row r="11" spans="1:14" x14ac:dyDescent="0.25">
      <c r="A11" s="158" t="s">
        <v>136</v>
      </c>
      <c r="B11" s="127" t="s">
        <v>19</v>
      </c>
      <c r="C11" s="127" t="s">
        <v>22</v>
      </c>
      <c r="D11" s="127">
        <v>1547.0500000000002</v>
      </c>
      <c r="E11" s="169">
        <f t="shared" si="0"/>
        <v>25</v>
      </c>
      <c r="F11" s="154">
        <f t="shared" si="1"/>
        <v>47.050000000000182</v>
      </c>
      <c r="G11" s="92">
        <v>139.00635</v>
      </c>
      <c r="H11" s="92">
        <f t="shared" si="2"/>
        <v>1408.0436500000001</v>
      </c>
      <c r="I11" s="127">
        <f t="shared" si="3"/>
        <v>23</v>
      </c>
      <c r="J11" s="127">
        <f t="shared" si="4"/>
        <v>28.043650000000071</v>
      </c>
      <c r="K11" s="166">
        <f t="shared" si="5"/>
        <v>3</v>
      </c>
    </row>
    <row r="12" spans="1:14" x14ac:dyDescent="0.25">
      <c r="A12" s="158" t="s">
        <v>139</v>
      </c>
      <c r="B12" s="127" t="s">
        <v>19</v>
      </c>
      <c r="C12" s="127" t="s">
        <v>95</v>
      </c>
      <c r="D12" s="127">
        <v>1617.5700000000002</v>
      </c>
      <c r="E12" s="169">
        <f t="shared" si="0"/>
        <v>26</v>
      </c>
      <c r="F12" s="154">
        <f t="shared" si="1"/>
        <v>57.570000000000164</v>
      </c>
      <c r="G12" s="92">
        <v>122.4602</v>
      </c>
      <c r="H12" s="92">
        <f t="shared" si="2"/>
        <v>1495.1098000000002</v>
      </c>
      <c r="I12" s="127">
        <f t="shared" si="3"/>
        <v>24</v>
      </c>
      <c r="J12" s="127">
        <f t="shared" si="4"/>
        <v>55.109800000000178</v>
      </c>
      <c r="K12" s="166">
        <f t="shared" si="5"/>
        <v>4</v>
      </c>
    </row>
    <row r="13" spans="1:14" x14ac:dyDescent="0.25">
      <c r="A13" s="158" t="s">
        <v>140</v>
      </c>
      <c r="B13" s="127" t="s">
        <v>18</v>
      </c>
      <c r="C13" s="127" t="s">
        <v>101</v>
      </c>
      <c r="D13" s="127">
        <v>1632.5540000000001</v>
      </c>
      <c r="E13" s="169">
        <f t="shared" si="0"/>
        <v>27</v>
      </c>
      <c r="F13" s="154">
        <f t="shared" si="1"/>
        <v>12.554000000000087</v>
      </c>
      <c r="G13" s="92">
        <v>97.334999999999994</v>
      </c>
      <c r="H13" s="92">
        <f t="shared" si="2"/>
        <v>1535.2190000000001</v>
      </c>
      <c r="I13" s="127">
        <f t="shared" si="3"/>
        <v>25</v>
      </c>
      <c r="J13" s="127">
        <f t="shared" si="4"/>
        <v>35.219000000000051</v>
      </c>
      <c r="K13" s="166">
        <f t="shared" si="5"/>
        <v>5</v>
      </c>
    </row>
    <row r="14" spans="1:14" x14ac:dyDescent="0.25">
      <c r="A14" s="158" t="s">
        <v>138</v>
      </c>
      <c r="B14" s="127" t="s">
        <v>18</v>
      </c>
      <c r="C14" s="127" t="s">
        <v>92</v>
      </c>
      <c r="D14" s="127">
        <v>1585.15</v>
      </c>
      <c r="E14" s="169">
        <f t="shared" si="0"/>
        <v>26</v>
      </c>
      <c r="F14" s="154">
        <f t="shared" si="1"/>
        <v>25.150000000000091</v>
      </c>
      <c r="G14" s="92">
        <v>5.3883999999999999</v>
      </c>
      <c r="H14" s="92">
        <f t="shared" si="2"/>
        <v>1579.7616</v>
      </c>
      <c r="I14" s="127">
        <f t="shared" si="3"/>
        <v>26</v>
      </c>
      <c r="J14" s="127">
        <f t="shared" si="4"/>
        <v>19.761600000000044</v>
      </c>
      <c r="K14" s="166">
        <f t="shared" si="5"/>
        <v>6</v>
      </c>
    </row>
    <row r="15" spans="1:14" x14ac:dyDescent="0.25">
      <c r="A15" s="126" t="s">
        <v>133</v>
      </c>
      <c r="B15" s="127" t="s">
        <v>29</v>
      </c>
      <c r="C15" s="127" t="s">
        <v>105</v>
      </c>
      <c r="D15" s="127">
        <v>1586.47</v>
      </c>
      <c r="E15" s="169">
        <f t="shared" si="0"/>
        <v>26</v>
      </c>
      <c r="F15" s="154">
        <f t="shared" si="1"/>
        <v>26.470000000000027</v>
      </c>
      <c r="G15" s="92">
        <v>0.61740000000000006</v>
      </c>
      <c r="H15" s="92">
        <f t="shared" si="2"/>
        <v>1585.8525999999999</v>
      </c>
      <c r="I15" s="127">
        <f t="shared" si="3"/>
        <v>26</v>
      </c>
      <c r="J15" s="127">
        <f t="shared" si="4"/>
        <v>25.852599999999939</v>
      </c>
      <c r="K15" s="166">
        <f t="shared" si="5"/>
        <v>7</v>
      </c>
    </row>
    <row r="16" spans="1:14" x14ac:dyDescent="0.25">
      <c r="A16" s="126" t="s">
        <v>132</v>
      </c>
      <c r="B16" s="127" t="s">
        <v>29</v>
      </c>
      <c r="C16" s="127" t="s">
        <v>50</v>
      </c>
      <c r="D16" s="127">
        <v>1587</v>
      </c>
      <c r="E16" s="169">
        <f t="shared" si="0"/>
        <v>26</v>
      </c>
      <c r="F16" s="154">
        <f t="shared" si="1"/>
        <v>27</v>
      </c>
      <c r="G16" s="92"/>
      <c r="H16" s="92">
        <f t="shared" si="2"/>
        <v>1587</v>
      </c>
      <c r="I16" s="127">
        <f t="shared" si="3"/>
        <v>26</v>
      </c>
      <c r="J16" s="127">
        <f t="shared" si="4"/>
        <v>27</v>
      </c>
      <c r="K16" s="166">
        <f t="shared" si="5"/>
        <v>8</v>
      </c>
    </row>
    <row r="17" spans="1:11" x14ac:dyDescent="0.25">
      <c r="A17" s="158" t="s">
        <v>143</v>
      </c>
      <c r="B17" s="127" t="s">
        <v>19</v>
      </c>
      <c r="C17" s="127" t="s">
        <v>22</v>
      </c>
      <c r="D17" s="127">
        <v>1763.2199999999998</v>
      </c>
      <c r="E17" s="169">
        <f t="shared" si="0"/>
        <v>29</v>
      </c>
      <c r="F17" s="154">
        <f t="shared" si="1"/>
        <v>23.2199999999998</v>
      </c>
      <c r="G17" s="126">
        <v>154.035</v>
      </c>
      <c r="H17" s="92">
        <f t="shared" si="2"/>
        <v>1609.1849999999997</v>
      </c>
      <c r="I17" s="127">
        <f t="shared" si="3"/>
        <v>26</v>
      </c>
      <c r="J17" s="127">
        <f t="shared" si="4"/>
        <v>49.184999999999718</v>
      </c>
      <c r="K17" s="166">
        <f t="shared" si="5"/>
        <v>9</v>
      </c>
    </row>
    <row r="18" spans="1:11" x14ac:dyDescent="0.25">
      <c r="A18" s="158" t="s">
        <v>142</v>
      </c>
      <c r="B18" s="127" t="s">
        <v>18</v>
      </c>
      <c r="C18" s="127" t="s">
        <v>66</v>
      </c>
      <c r="D18" s="127">
        <v>1629.03</v>
      </c>
      <c r="E18" s="169">
        <f t="shared" si="0"/>
        <v>27</v>
      </c>
      <c r="F18" s="154">
        <f t="shared" si="1"/>
        <v>9.0299999999999727</v>
      </c>
      <c r="G18" s="126">
        <v>0.2016</v>
      </c>
      <c r="H18" s="92">
        <f t="shared" si="2"/>
        <v>1628.8283999999999</v>
      </c>
      <c r="I18" s="127">
        <f t="shared" si="3"/>
        <v>27</v>
      </c>
      <c r="J18" s="127">
        <f t="shared" si="4"/>
        <v>8.8283999999998741</v>
      </c>
      <c r="K18" s="166">
        <f t="shared" si="5"/>
        <v>10</v>
      </c>
    </row>
    <row r="19" spans="1:11" x14ac:dyDescent="0.25">
      <c r="A19" s="158" t="s">
        <v>134</v>
      </c>
      <c r="B19" s="127" t="s">
        <v>19</v>
      </c>
      <c r="C19" s="127" t="s">
        <v>98</v>
      </c>
      <c r="D19" s="127">
        <v>1676.8600000000001</v>
      </c>
      <c r="E19" s="169">
        <f t="shared" si="0"/>
        <v>27</v>
      </c>
      <c r="F19" s="154">
        <f t="shared" si="1"/>
        <v>56.860000000000127</v>
      </c>
      <c r="G19" s="126">
        <v>6.2873999999999999</v>
      </c>
      <c r="H19" s="92">
        <f t="shared" si="2"/>
        <v>1670.5726000000002</v>
      </c>
      <c r="I19" s="127">
        <f t="shared" si="3"/>
        <v>27</v>
      </c>
      <c r="J19" s="127">
        <f t="shared" si="4"/>
        <v>50.572600000000193</v>
      </c>
      <c r="K19" s="166">
        <f t="shared" si="5"/>
        <v>11</v>
      </c>
    </row>
    <row r="20" spans="1:11" x14ac:dyDescent="0.25">
      <c r="A20" s="158" t="s">
        <v>141</v>
      </c>
      <c r="B20" s="127" t="s">
        <v>18</v>
      </c>
      <c r="C20" s="127" t="s">
        <v>107</v>
      </c>
      <c r="D20" s="127">
        <v>1938.2</v>
      </c>
      <c r="E20" s="170">
        <f t="shared" si="0"/>
        <v>32</v>
      </c>
      <c r="F20" s="167">
        <f t="shared" si="1"/>
        <v>18.200000000000045</v>
      </c>
      <c r="G20" s="126">
        <v>203.16239999999999</v>
      </c>
      <c r="H20" s="92">
        <f t="shared" si="2"/>
        <v>1735.0376000000001</v>
      </c>
      <c r="I20" s="127">
        <f t="shared" si="3"/>
        <v>28</v>
      </c>
      <c r="J20" s="127">
        <f t="shared" si="4"/>
        <v>55.037600000000111</v>
      </c>
      <c r="K20" s="166">
        <f t="shared" si="5"/>
        <v>12</v>
      </c>
    </row>
  </sheetData>
  <sortState ref="A9:K20">
    <sortCondition ref="K9:K20"/>
  </sortState>
  <mergeCells count="2">
    <mergeCell ref="I7:J7"/>
    <mergeCell ref="E7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Q52"/>
  <sheetViews>
    <sheetView topLeftCell="A12" workbookViewId="0">
      <selection activeCell="T21" sqref="T21:U21"/>
    </sheetView>
  </sheetViews>
  <sheetFormatPr defaultRowHeight="15" x14ac:dyDescent="0.25"/>
  <cols>
    <col min="1" max="1" width="5.7109375" style="126" customWidth="1"/>
    <col min="2" max="2" width="10.85546875" style="138" customWidth="1"/>
    <col min="3" max="3" width="8.5703125" style="126" customWidth="1"/>
    <col min="4" max="4" width="4.42578125" style="7" customWidth="1"/>
    <col min="5" max="5" width="12.85546875" style="126" bestFit="1" customWidth="1"/>
    <col min="6" max="6" width="3.28515625" style="126" customWidth="1"/>
    <col min="7" max="7" width="5.85546875" style="126" customWidth="1"/>
    <col min="8" max="8" width="11.140625" style="138" bestFit="1" customWidth="1"/>
    <col min="9" max="9" width="8.7109375" style="126" bestFit="1" customWidth="1"/>
    <col min="10" max="10" width="4.28515625" style="7" bestFit="1" customWidth="1"/>
    <col min="11" max="11" width="12.85546875" style="126" bestFit="1" customWidth="1"/>
    <col min="12" max="12" width="4.85546875" style="126" customWidth="1"/>
    <col min="13" max="13" width="6" style="126" customWidth="1"/>
    <col min="14" max="14" width="14.28515625" style="138" bestFit="1" customWidth="1"/>
    <col min="15" max="15" width="8.7109375" style="126" bestFit="1" customWidth="1"/>
    <col min="16" max="16" width="4.28515625" style="7" bestFit="1" customWidth="1"/>
    <col min="17" max="16384" width="9.140625" style="126"/>
  </cols>
  <sheetData>
    <row r="8" spans="1:17" x14ac:dyDescent="0.25">
      <c r="A8" s="179" t="s">
        <v>42</v>
      </c>
      <c r="B8" s="180"/>
      <c r="C8" s="180"/>
      <c r="D8" s="180"/>
      <c r="E8" s="181"/>
      <c r="G8" s="179" t="s">
        <v>43</v>
      </c>
      <c r="H8" s="180"/>
      <c r="I8" s="180"/>
      <c r="J8" s="180"/>
      <c r="K8" s="181"/>
      <c r="M8" s="182" t="s">
        <v>44</v>
      </c>
      <c r="N8" s="183"/>
      <c r="O8" s="183"/>
      <c r="P8" s="183"/>
      <c r="Q8" s="184"/>
    </row>
    <row r="9" spans="1:17" x14ac:dyDescent="0.25">
      <c r="A9" s="129" t="s">
        <v>45</v>
      </c>
      <c r="B9" s="130" t="s">
        <v>46</v>
      </c>
      <c r="C9" s="129"/>
      <c r="D9" s="131"/>
      <c r="E9" s="129" t="s">
        <v>47</v>
      </c>
      <c r="G9" s="129" t="s">
        <v>45</v>
      </c>
      <c r="H9" s="130" t="s">
        <v>46</v>
      </c>
      <c r="I9" s="129"/>
      <c r="J9" s="131"/>
      <c r="K9" s="129" t="s">
        <v>47</v>
      </c>
      <c r="M9" s="129" t="s">
        <v>45</v>
      </c>
      <c r="N9" s="130" t="s">
        <v>46</v>
      </c>
      <c r="O9" s="129"/>
      <c r="P9" s="131"/>
      <c r="Q9" s="129" t="s">
        <v>47</v>
      </c>
    </row>
    <row r="10" spans="1:17" x14ac:dyDescent="0.25">
      <c r="A10" s="132">
        <v>1</v>
      </c>
      <c r="B10" s="133" t="s">
        <v>48</v>
      </c>
      <c r="C10" s="134" t="s">
        <v>29</v>
      </c>
      <c r="D10" s="135" t="s">
        <v>49</v>
      </c>
      <c r="E10" s="136" t="s">
        <v>50</v>
      </c>
      <c r="G10" s="132">
        <f>A42+1</f>
        <v>26</v>
      </c>
      <c r="H10" s="133" t="s">
        <v>51</v>
      </c>
      <c r="I10" s="134" t="s">
        <v>18</v>
      </c>
      <c r="J10" s="135">
        <v>39</v>
      </c>
      <c r="K10" s="136" t="s">
        <v>36</v>
      </c>
      <c r="M10" s="132">
        <f>G46+1</f>
        <v>55</v>
      </c>
      <c r="N10" s="133" t="s">
        <v>52</v>
      </c>
      <c r="O10" s="134" t="s">
        <v>53</v>
      </c>
      <c r="P10" s="135" t="s">
        <v>54</v>
      </c>
      <c r="Q10" s="136" t="s">
        <v>55</v>
      </c>
    </row>
    <row r="11" spans="1:17" x14ac:dyDescent="0.25">
      <c r="A11" s="145"/>
      <c r="B11" s="146"/>
      <c r="C11" s="147"/>
      <c r="D11" s="148"/>
      <c r="E11" s="149"/>
      <c r="G11" s="132">
        <f>G10+1</f>
        <v>27</v>
      </c>
      <c r="H11" s="133"/>
      <c r="I11" s="134" t="s">
        <v>53</v>
      </c>
      <c r="J11" s="135" t="s">
        <v>54</v>
      </c>
      <c r="K11" s="136" t="s">
        <v>56</v>
      </c>
      <c r="M11" s="150"/>
      <c r="N11" s="151"/>
      <c r="O11" s="152"/>
      <c r="P11" s="153"/>
      <c r="Q11" s="154"/>
    </row>
    <row r="12" spans="1:17" x14ac:dyDescent="0.25">
      <c r="A12" s="132">
        <v>2</v>
      </c>
      <c r="B12" s="133" t="s">
        <v>52</v>
      </c>
      <c r="C12" s="134" t="s">
        <v>18</v>
      </c>
      <c r="D12" s="135">
        <v>60</v>
      </c>
      <c r="E12" s="136" t="s">
        <v>20</v>
      </c>
      <c r="G12" s="132">
        <f t="shared" ref="G12:G17" si="0">G11+1</f>
        <v>28</v>
      </c>
      <c r="H12" s="133"/>
      <c r="I12" s="134" t="s">
        <v>19</v>
      </c>
      <c r="J12" s="135" t="s">
        <v>57</v>
      </c>
      <c r="K12" s="136" t="s">
        <v>41</v>
      </c>
      <c r="M12" s="132">
        <f>M10+1</f>
        <v>56</v>
      </c>
      <c r="N12" s="133" t="s">
        <v>58</v>
      </c>
      <c r="O12" s="134" t="s">
        <v>29</v>
      </c>
      <c r="P12" s="135" t="s">
        <v>59</v>
      </c>
      <c r="Q12" s="136" t="s">
        <v>60</v>
      </c>
    </row>
    <row r="13" spans="1:17" x14ac:dyDescent="0.25">
      <c r="A13" s="132">
        <v>3</v>
      </c>
      <c r="B13" s="133"/>
      <c r="C13" s="134" t="s">
        <v>19</v>
      </c>
      <c r="D13" s="135" t="s">
        <v>57</v>
      </c>
      <c r="E13" s="136" t="s">
        <v>41</v>
      </c>
      <c r="G13" s="132">
        <f t="shared" si="0"/>
        <v>29</v>
      </c>
      <c r="H13" s="133"/>
      <c r="I13" s="134" t="s">
        <v>24</v>
      </c>
      <c r="J13" s="135" t="s">
        <v>57</v>
      </c>
      <c r="K13" s="136" t="s">
        <v>61</v>
      </c>
      <c r="M13" s="132">
        <f>M12+1</f>
        <v>57</v>
      </c>
      <c r="N13" s="133"/>
      <c r="O13" s="134" t="s">
        <v>18</v>
      </c>
      <c r="P13" s="135">
        <v>34</v>
      </c>
      <c r="Q13" s="136" t="s">
        <v>62</v>
      </c>
    </row>
    <row r="14" spans="1:17" x14ac:dyDescent="0.25">
      <c r="A14" s="132">
        <v>4</v>
      </c>
      <c r="B14" s="133"/>
      <c r="C14" s="134" t="s">
        <v>18</v>
      </c>
      <c r="D14" s="135">
        <v>43</v>
      </c>
      <c r="E14" s="136" t="s">
        <v>63</v>
      </c>
      <c r="G14" s="132">
        <f t="shared" si="0"/>
        <v>30</v>
      </c>
      <c r="H14" s="133"/>
      <c r="I14" s="134" t="s">
        <v>24</v>
      </c>
      <c r="J14" s="135" t="s">
        <v>57</v>
      </c>
      <c r="K14" s="136" t="s">
        <v>64</v>
      </c>
      <c r="M14" s="132">
        <f>M13+1</f>
        <v>58</v>
      </c>
      <c r="N14" s="133"/>
      <c r="O14" s="134" t="s">
        <v>18</v>
      </c>
      <c r="P14" s="135">
        <v>43</v>
      </c>
      <c r="Q14" s="136" t="s">
        <v>65</v>
      </c>
    </row>
    <row r="15" spans="1:17" x14ac:dyDescent="0.25">
      <c r="A15" s="132">
        <v>5</v>
      </c>
      <c r="B15" s="133"/>
      <c r="C15" s="134" t="s">
        <v>18</v>
      </c>
      <c r="D15" s="135" t="s">
        <v>57</v>
      </c>
      <c r="E15" s="136" t="s">
        <v>66</v>
      </c>
      <c r="G15" s="132">
        <f t="shared" si="0"/>
        <v>31</v>
      </c>
      <c r="H15" s="133"/>
      <c r="I15" s="134" t="s">
        <v>19</v>
      </c>
      <c r="J15" s="135" t="s">
        <v>67</v>
      </c>
      <c r="K15" s="136" t="s">
        <v>68</v>
      </c>
      <c r="M15" s="150"/>
      <c r="N15" s="151"/>
      <c r="O15" s="152"/>
      <c r="P15" s="153"/>
      <c r="Q15" s="154"/>
    </row>
    <row r="16" spans="1:17" x14ac:dyDescent="0.25">
      <c r="A16" s="132">
        <v>6</v>
      </c>
      <c r="B16" s="133"/>
      <c r="C16" s="134" t="s">
        <v>19</v>
      </c>
      <c r="D16" s="135" t="s">
        <v>57</v>
      </c>
      <c r="E16" s="136" t="s">
        <v>69</v>
      </c>
      <c r="G16" s="132">
        <f t="shared" si="0"/>
        <v>32</v>
      </c>
      <c r="H16" s="133"/>
      <c r="I16" s="134" t="s">
        <v>24</v>
      </c>
      <c r="J16" s="135" t="s">
        <v>67</v>
      </c>
      <c r="K16" s="136" t="s">
        <v>70</v>
      </c>
      <c r="M16" s="132">
        <f>M14+1</f>
        <v>59</v>
      </c>
      <c r="N16" s="133" t="s">
        <v>71</v>
      </c>
      <c r="O16" s="134" t="s">
        <v>18</v>
      </c>
      <c r="P16" s="135" t="s">
        <v>67</v>
      </c>
      <c r="Q16" s="136" t="s">
        <v>72</v>
      </c>
    </row>
    <row r="17" spans="1:17" x14ac:dyDescent="0.25">
      <c r="A17" s="150"/>
      <c r="B17" s="151"/>
      <c r="C17" s="152"/>
      <c r="D17" s="153"/>
      <c r="E17" s="154"/>
      <c r="G17" s="132">
        <f t="shared" si="0"/>
        <v>33</v>
      </c>
      <c r="H17" s="133"/>
      <c r="I17" s="134" t="s">
        <v>19</v>
      </c>
      <c r="J17" s="135" t="s">
        <v>57</v>
      </c>
      <c r="K17" s="136" t="s">
        <v>73</v>
      </c>
      <c r="M17" s="132">
        <f>M16+1</f>
        <v>60</v>
      </c>
      <c r="N17" s="133"/>
      <c r="O17" s="134" t="s">
        <v>18</v>
      </c>
      <c r="P17" s="135" t="s">
        <v>57</v>
      </c>
      <c r="Q17" s="136" t="s">
        <v>74</v>
      </c>
    </row>
    <row r="18" spans="1:17" x14ac:dyDescent="0.25">
      <c r="A18" s="132">
        <v>7</v>
      </c>
      <c r="B18" s="133" t="s">
        <v>21</v>
      </c>
      <c r="C18" s="134" t="s">
        <v>75</v>
      </c>
      <c r="D18" s="135" t="s">
        <v>76</v>
      </c>
      <c r="E18" s="136" t="s">
        <v>77</v>
      </c>
      <c r="G18" s="150"/>
      <c r="H18" s="151"/>
      <c r="I18" s="152"/>
      <c r="J18" s="153"/>
      <c r="K18" s="154"/>
      <c r="M18" s="150"/>
      <c r="N18" s="151"/>
      <c r="O18" s="152"/>
      <c r="P18" s="153"/>
      <c r="Q18" s="154"/>
    </row>
    <row r="19" spans="1:17" x14ac:dyDescent="0.25">
      <c r="A19" s="132">
        <v>8</v>
      </c>
      <c r="B19" s="133"/>
      <c r="C19" s="134" t="s">
        <v>19</v>
      </c>
      <c r="D19" s="135">
        <v>62</v>
      </c>
      <c r="E19" s="136" t="s">
        <v>22</v>
      </c>
      <c r="G19" s="132">
        <f>G17+1</f>
        <v>34</v>
      </c>
      <c r="H19" s="133" t="s">
        <v>25</v>
      </c>
      <c r="I19" s="134" t="s">
        <v>18</v>
      </c>
      <c r="J19" s="135">
        <v>66</v>
      </c>
      <c r="K19" s="136" t="s">
        <v>33</v>
      </c>
      <c r="M19" s="132">
        <f>M17+1</f>
        <v>61</v>
      </c>
      <c r="N19" s="133" t="s">
        <v>78</v>
      </c>
      <c r="O19" s="134" t="s">
        <v>19</v>
      </c>
      <c r="P19" s="135" t="s">
        <v>57</v>
      </c>
      <c r="Q19" s="136" t="s">
        <v>79</v>
      </c>
    </row>
    <row r="20" spans="1:17" x14ac:dyDescent="0.25">
      <c r="A20" s="150"/>
      <c r="B20" s="151"/>
      <c r="C20" s="152"/>
      <c r="D20" s="153"/>
      <c r="E20" s="154"/>
      <c r="G20" s="132">
        <f>G19+1</f>
        <v>35</v>
      </c>
      <c r="H20" s="133"/>
      <c r="I20" s="134" t="s">
        <v>19</v>
      </c>
      <c r="J20" s="135">
        <v>62</v>
      </c>
      <c r="K20" s="136" t="s">
        <v>22</v>
      </c>
      <c r="M20" s="132">
        <f>M19+1</f>
        <v>62</v>
      </c>
      <c r="N20" s="133"/>
      <c r="O20" s="134" t="s">
        <v>24</v>
      </c>
      <c r="P20" s="135" t="s">
        <v>67</v>
      </c>
      <c r="Q20" s="136" t="s">
        <v>80</v>
      </c>
    </row>
    <row r="21" spans="1:17" x14ac:dyDescent="0.25">
      <c r="A21" s="132">
        <v>9</v>
      </c>
      <c r="B21" s="133" t="s">
        <v>81</v>
      </c>
      <c r="C21" s="134" t="s">
        <v>18</v>
      </c>
      <c r="D21" s="135">
        <v>32</v>
      </c>
      <c r="E21" s="136" t="s">
        <v>82</v>
      </c>
      <c r="G21" s="132">
        <f>G20+1</f>
        <v>36</v>
      </c>
      <c r="H21" s="133"/>
      <c r="I21" s="134" t="s">
        <v>83</v>
      </c>
      <c r="J21" s="135"/>
      <c r="K21" s="136" t="s">
        <v>84</v>
      </c>
      <c r="M21" s="150"/>
      <c r="N21" s="151"/>
      <c r="O21" s="152"/>
      <c r="P21" s="153"/>
      <c r="Q21" s="154"/>
    </row>
    <row r="22" spans="1:17" x14ac:dyDescent="0.25">
      <c r="A22" s="132">
        <v>10</v>
      </c>
      <c r="B22" s="133"/>
      <c r="C22" s="134" t="s">
        <v>16</v>
      </c>
      <c r="D22" s="135" t="s">
        <v>59</v>
      </c>
      <c r="E22" s="136" t="s">
        <v>85</v>
      </c>
      <c r="G22" s="150"/>
      <c r="H22" s="151"/>
      <c r="I22" s="152"/>
      <c r="J22" s="153"/>
      <c r="K22" s="154"/>
      <c r="M22" s="155">
        <f>M20+1</f>
        <v>63</v>
      </c>
      <c r="N22" s="156" t="s">
        <v>113</v>
      </c>
      <c r="O22" s="139" t="s">
        <v>16</v>
      </c>
      <c r="P22" s="140" t="s">
        <v>49</v>
      </c>
      <c r="Q22" s="141" t="s">
        <v>114</v>
      </c>
    </row>
    <row r="23" spans="1:17" x14ac:dyDescent="0.25">
      <c r="A23" s="132">
        <v>11</v>
      </c>
      <c r="B23" s="133"/>
      <c r="C23" s="134" t="s">
        <v>16</v>
      </c>
      <c r="D23" s="135" t="s">
        <v>54</v>
      </c>
      <c r="E23" s="136" t="s">
        <v>56</v>
      </c>
      <c r="G23" s="132">
        <f>G21+1</f>
        <v>37</v>
      </c>
      <c r="H23" s="133" t="s">
        <v>87</v>
      </c>
      <c r="I23" s="134" t="s">
        <v>16</v>
      </c>
      <c r="J23" s="135" t="s">
        <v>59</v>
      </c>
      <c r="K23" s="136" t="s">
        <v>88</v>
      </c>
      <c r="M23" s="155">
        <f>M22+1</f>
        <v>64</v>
      </c>
      <c r="N23" s="156"/>
      <c r="O23" s="139" t="s">
        <v>16</v>
      </c>
      <c r="P23" s="140" t="s">
        <v>76</v>
      </c>
      <c r="Q23" s="141" t="s">
        <v>115</v>
      </c>
    </row>
    <row r="24" spans="1:17" x14ac:dyDescent="0.25">
      <c r="A24" s="132">
        <v>12</v>
      </c>
      <c r="B24" s="133"/>
      <c r="C24" s="134" t="s">
        <v>18</v>
      </c>
      <c r="D24" s="135">
        <v>40</v>
      </c>
      <c r="E24" s="136" t="s">
        <v>89</v>
      </c>
      <c r="G24" s="132">
        <f>G23+1</f>
        <v>38</v>
      </c>
      <c r="H24" s="133"/>
      <c r="I24" s="134" t="s">
        <v>16</v>
      </c>
      <c r="J24" s="135" t="s">
        <v>54</v>
      </c>
      <c r="K24" s="136" t="s">
        <v>90</v>
      </c>
      <c r="M24" s="150"/>
      <c r="N24" s="151"/>
      <c r="O24" s="152"/>
      <c r="P24" s="153"/>
      <c r="Q24" s="154"/>
    </row>
    <row r="25" spans="1:17" x14ac:dyDescent="0.25">
      <c r="A25" s="150"/>
      <c r="B25" s="151"/>
      <c r="C25" s="152"/>
      <c r="D25" s="153"/>
      <c r="E25" s="154"/>
      <c r="G25" s="150"/>
      <c r="H25" s="151"/>
      <c r="I25" s="152"/>
      <c r="J25" s="153"/>
      <c r="K25" s="154"/>
      <c r="M25" s="132">
        <f>M23+1</f>
        <v>65</v>
      </c>
      <c r="N25" s="133" t="s">
        <v>86</v>
      </c>
      <c r="O25" s="134" t="s">
        <v>16</v>
      </c>
      <c r="P25" s="135" t="s">
        <v>59</v>
      </c>
      <c r="Q25" s="136" t="s">
        <v>30</v>
      </c>
    </row>
    <row r="26" spans="1:17" x14ac:dyDescent="0.25">
      <c r="A26" s="132">
        <f>A24+1</f>
        <v>13</v>
      </c>
      <c r="B26" s="133" t="s">
        <v>91</v>
      </c>
      <c r="C26" s="134" t="s">
        <v>18</v>
      </c>
      <c r="D26" s="135">
        <v>41</v>
      </c>
      <c r="E26" s="136" t="s">
        <v>92</v>
      </c>
      <c r="G26" s="132">
        <f>G24+1</f>
        <v>39</v>
      </c>
      <c r="H26" s="133" t="s">
        <v>93</v>
      </c>
      <c r="I26" s="134" t="s">
        <v>18</v>
      </c>
      <c r="J26" s="135">
        <v>28</v>
      </c>
      <c r="K26" s="136" t="s">
        <v>94</v>
      </c>
    </row>
    <row r="27" spans="1:17" x14ac:dyDescent="0.25">
      <c r="A27" s="150"/>
      <c r="B27" s="151"/>
      <c r="C27" s="152"/>
      <c r="D27" s="153"/>
      <c r="E27" s="154"/>
      <c r="G27" s="132">
        <f>G26+1</f>
        <v>40</v>
      </c>
      <c r="H27" s="133"/>
      <c r="I27" s="134" t="s">
        <v>19</v>
      </c>
      <c r="J27" s="135">
        <v>51</v>
      </c>
      <c r="K27" s="136" t="s">
        <v>37</v>
      </c>
    </row>
    <row r="28" spans="1:17" x14ac:dyDescent="0.25">
      <c r="A28" s="132">
        <f>A26+1</f>
        <v>14</v>
      </c>
      <c r="B28" s="133" t="s">
        <v>51</v>
      </c>
      <c r="C28" s="134" t="s">
        <v>19</v>
      </c>
      <c r="D28" s="135">
        <v>63</v>
      </c>
      <c r="E28" s="136" t="s">
        <v>95</v>
      </c>
      <c r="G28" s="132">
        <f t="shared" ref="G28:G33" si="1">G27+1</f>
        <v>41</v>
      </c>
      <c r="H28" s="133"/>
      <c r="I28" s="134" t="s">
        <v>18</v>
      </c>
      <c r="J28" s="135">
        <v>49</v>
      </c>
      <c r="K28" s="136" t="s">
        <v>31</v>
      </c>
    </row>
    <row r="29" spans="1:17" x14ac:dyDescent="0.25">
      <c r="A29" s="150"/>
      <c r="B29" s="151"/>
      <c r="C29" s="152"/>
      <c r="D29" s="153"/>
      <c r="E29" s="154"/>
      <c r="G29" s="132">
        <f t="shared" si="1"/>
        <v>42</v>
      </c>
      <c r="H29" s="133"/>
      <c r="I29" s="134" t="s">
        <v>24</v>
      </c>
      <c r="J29" s="135" t="s">
        <v>57</v>
      </c>
      <c r="K29" s="136" t="s">
        <v>96</v>
      </c>
    </row>
    <row r="30" spans="1:17" x14ac:dyDescent="0.25">
      <c r="A30" s="132">
        <f>A28+1</f>
        <v>15</v>
      </c>
      <c r="B30" s="133" t="s">
        <v>97</v>
      </c>
      <c r="C30" s="134" t="s">
        <v>19</v>
      </c>
      <c r="D30" s="135">
        <v>45</v>
      </c>
      <c r="E30" s="136" t="s">
        <v>98</v>
      </c>
      <c r="G30" s="132">
        <f t="shared" si="1"/>
        <v>43</v>
      </c>
      <c r="H30" s="133"/>
      <c r="I30" s="134" t="s">
        <v>18</v>
      </c>
      <c r="J30" s="135" t="s">
        <v>57</v>
      </c>
      <c r="K30" s="136" t="s">
        <v>66</v>
      </c>
    </row>
    <row r="31" spans="1:17" x14ac:dyDescent="0.25">
      <c r="A31" s="132">
        <f>A30+1</f>
        <v>16</v>
      </c>
      <c r="B31" s="133"/>
      <c r="C31" s="134" t="s">
        <v>18</v>
      </c>
      <c r="D31" s="135">
        <v>43</v>
      </c>
      <c r="E31" s="136" t="s">
        <v>28</v>
      </c>
      <c r="G31" s="132">
        <f t="shared" si="1"/>
        <v>44</v>
      </c>
      <c r="H31" s="133"/>
      <c r="I31" s="134" t="s">
        <v>19</v>
      </c>
      <c r="J31" s="135">
        <v>65</v>
      </c>
      <c r="K31" s="136" t="s">
        <v>95</v>
      </c>
    </row>
    <row r="32" spans="1:17" x14ac:dyDescent="0.25">
      <c r="A32" s="132">
        <f t="shared" ref="A32:A35" si="2">A31+1</f>
        <v>17</v>
      </c>
      <c r="B32" s="133"/>
      <c r="C32" s="134" t="s">
        <v>16</v>
      </c>
      <c r="D32" s="135" t="s">
        <v>59</v>
      </c>
      <c r="E32" s="136" t="s">
        <v>30</v>
      </c>
      <c r="G32" s="132">
        <f t="shared" si="1"/>
        <v>45</v>
      </c>
      <c r="H32" s="133"/>
      <c r="I32" s="134" t="s">
        <v>18</v>
      </c>
      <c r="J32" s="135" t="s">
        <v>67</v>
      </c>
      <c r="K32" s="136" t="s">
        <v>74</v>
      </c>
    </row>
    <row r="33" spans="1:11" x14ac:dyDescent="0.25">
      <c r="A33" s="132">
        <f t="shared" si="2"/>
        <v>18</v>
      </c>
      <c r="B33" s="133"/>
      <c r="C33" s="134" t="s">
        <v>19</v>
      </c>
      <c r="D33" s="135" t="s">
        <v>67</v>
      </c>
      <c r="E33" s="136" t="s">
        <v>41</v>
      </c>
      <c r="G33" s="132">
        <f t="shared" si="1"/>
        <v>46</v>
      </c>
      <c r="H33" s="133"/>
      <c r="I33" s="134" t="s">
        <v>18</v>
      </c>
      <c r="J33" s="135" t="s">
        <v>67</v>
      </c>
      <c r="K33" s="136" t="s">
        <v>99</v>
      </c>
    </row>
    <row r="34" spans="1:11" x14ac:dyDescent="0.25">
      <c r="A34" s="132">
        <f t="shared" si="2"/>
        <v>19</v>
      </c>
      <c r="B34" s="133"/>
      <c r="C34" s="134" t="s">
        <v>19</v>
      </c>
      <c r="D34" s="135" t="s">
        <v>57</v>
      </c>
      <c r="E34" s="136" t="s">
        <v>100</v>
      </c>
      <c r="G34" s="150"/>
      <c r="H34" s="151"/>
      <c r="I34" s="152"/>
      <c r="J34" s="153"/>
      <c r="K34" s="154"/>
    </row>
    <row r="35" spans="1:11" x14ac:dyDescent="0.25">
      <c r="A35" s="132">
        <f t="shared" si="2"/>
        <v>20</v>
      </c>
      <c r="B35" s="133"/>
      <c r="C35" s="134" t="s">
        <v>18</v>
      </c>
      <c r="D35" s="135">
        <v>54</v>
      </c>
      <c r="E35" s="136" t="s">
        <v>101</v>
      </c>
      <c r="G35" s="132">
        <f>G33+1</f>
        <v>47</v>
      </c>
      <c r="H35" s="133" t="s">
        <v>102</v>
      </c>
      <c r="I35" s="134" t="s">
        <v>19</v>
      </c>
      <c r="J35" s="135">
        <v>54</v>
      </c>
      <c r="K35" s="136" t="s">
        <v>103</v>
      </c>
    </row>
    <row r="36" spans="1:11" x14ac:dyDescent="0.25">
      <c r="A36" s="132"/>
      <c r="B36" s="133"/>
      <c r="C36" s="134"/>
      <c r="D36" s="135"/>
      <c r="E36" s="136"/>
      <c r="G36" s="132">
        <v>23</v>
      </c>
      <c r="H36" s="133"/>
      <c r="I36" s="139" t="s">
        <v>18</v>
      </c>
      <c r="J36" s="140">
        <v>61</v>
      </c>
      <c r="K36" s="141" t="s">
        <v>107</v>
      </c>
    </row>
    <row r="37" spans="1:11" x14ac:dyDescent="0.25">
      <c r="A37" s="132">
        <f>A35+1</f>
        <v>21</v>
      </c>
      <c r="B37" s="133"/>
      <c r="C37" s="134" t="s">
        <v>19</v>
      </c>
      <c r="D37" s="135">
        <v>62</v>
      </c>
      <c r="E37" s="136" t="s">
        <v>38</v>
      </c>
      <c r="G37" s="150"/>
      <c r="H37" s="151"/>
      <c r="I37" s="152"/>
      <c r="J37" s="153"/>
      <c r="K37" s="154"/>
    </row>
    <row r="38" spans="1:11" x14ac:dyDescent="0.25">
      <c r="A38" s="150"/>
      <c r="B38" s="151"/>
      <c r="C38" s="152"/>
      <c r="D38" s="153"/>
      <c r="E38" s="154"/>
      <c r="G38" s="132">
        <f>G35+1</f>
        <v>48</v>
      </c>
      <c r="H38" s="133" t="s">
        <v>104</v>
      </c>
      <c r="I38" s="134" t="s">
        <v>29</v>
      </c>
      <c r="J38" s="135" t="s">
        <v>59</v>
      </c>
      <c r="K38" s="136" t="s">
        <v>105</v>
      </c>
    </row>
    <row r="39" spans="1:11" x14ac:dyDescent="0.25">
      <c r="A39" s="132">
        <f>A37+1</f>
        <v>22</v>
      </c>
      <c r="B39" s="133" t="s">
        <v>102</v>
      </c>
      <c r="C39" s="134" t="s">
        <v>19</v>
      </c>
      <c r="D39" s="135">
        <v>54</v>
      </c>
      <c r="E39" s="136" t="s">
        <v>103</v>
      </c>
      <c r="G39" s="132">
        <f>G38+1</f>
        <v>49</v>
      </c>
      <c r="H39" s="133"/>
      <c r="I39" s="134" t="s">
        <v>18</v>
      </c>
      <c r="J39" s="135">
        <v>47</v>
      </c>
      <c r="K39" s="136" t="s">
        <v>106</v>
      </c>
    </row>
    <row r="40" spans="1:11" x14ac:dyDescent="0.25">
      <c r="A40" s="132">
        <f>A39+1</f>
        <v>23</v>
      </c>
      <c r="B40" s="133"/>
      <c r="C40" s="139" t="s">
        <v>18</v>
      </c>
      <c r="D40" s="140">
        <v>61</v>
      </c>
      <c r="E40" s="141" t="s">
        <v>107</v>
      </c>
      <c r="G40" s="150"/>
      <c r="H40" s="151"/>
      <c r="I40" s="152"/>
      <c r="J40" s="153"/>
      <c r="K40" s="154"/>
    </row>
    <row r="41" spans="1:11" x14ac:dyDescent="0.25">
      <c r="A41" s="132">
        <f t="shared" ref="A41:A42" si="3">A40+1</f>
        <v>24</v>
      </c>
      <c r="B41" s="133"/>
      <c r="C41" s="139" t="s">
        <v>23</v>
      </c>
      <c r="D41" s="140">
        <v>46</v>
      </c>
      <c r="E41" s="141" t="s">
        <v>108</v>
      </c>
      <c r="G41" s="132">
        <f>G39+1</f>
        <v>50</v>
      </c>
      <c r="H41" s="133" t="s">
        <v>109</v>
      </c>
      <c r="I41" s="136" t="s">
        <v>19</v>
      </c>
      <c r="J41" s="120"/>
      <c r="K41" s="136" t="s">
        <v>98</v>
      </c>
    </row>
    <row r="42" spans="1:11" x14ac:dyDescent="0.25">
      <c r="A42" s="132">
        <f t="shared" si="3"/>
        <v>25</v>
      </c>
      <c r="B42" s="133"/>
      <c r="C42" s="139" t="s">
        <v>18</v>
      </c>
      <c r="D42" s="140" t="s">
        <v>67</v>
      </c>
      <c r="E42" s="141" t="s">
        <v>110</v>
      </c>
      <c r="G42" s="132">
        <f>G41+1</f>
        <v>51</v>
      </c>
      <c r="H42" s="133"/>
      <c r="I42" s="134" t="s">
        <v>18</v>
      </c>
      <c r="J42" s="135" t="s">
        <v>57</v>
      </c>
      <c r="K42" s="136" t="s">
        <v>100</v>
      </c>
    </row>
    <row r="43" spans="1:11" x14ac:dyDescent="0.25">
      <c r="B43" s="126"/>
      <c r="D43" s="126"/>
      <c r="G43" s="132">
        <f>G42+1</f>
        <v>52</v>
      </c>
      <c r="H43" s="133"/>
      <c r="I43" s="139" t="s">
        <v>24</v>
      </c>
      <c r="J43" s="140" t="s">
        <v>57</v>
      </c>
      <c r="K43" s="141" t="s">
        <v>111</v>
      </c>
    </row>
    <row r="44" spans="1:11" x14ac:dyDescent="0.25">
      <c r="B44" s="126"/>
      <c r="D44" s="126"/>
      <c r="G44" s="150"/>
      <c r="H44" s="151"/>
      <c r="I44" s="152"/>
      <c r="J44" s="153"/>
      <c r="K44" s="154"/>
    </row>
    <row r="45" spans="1:11" x14ac:dyDescent="0.25">
      <c r="B45" s="126"/>
      <c r="D45" s="126"/>
      <c r="G45" s="132">
        <f>G43+1</f>
        <v>53</v>
      </c>
      <c r="H45" s="133" t="s">
        <v>91</v>
      </c>
      <c r="I45" s="134" t="s">
        <v>16</v>
      </c>
      <c r="J45" s="135" t="s">
        <v>59</v>
      </c>
      <c r="K45" s="136" t="s">
        <v>112</v>
      </c>
    </row>
    <row r="46" spans="1:11" x14ac:dyDescent="0.25">
      <c r="G46" s="132">
        <f>G45+1</f>
        <v>54</v>
      </c>
      <c r="H46" s="133"/>
      <c r="I46" s="134" t="s">
        <v>18</v>
      </c>
      <c r="J46" s="135">
        <v>44</v>
      </c>
      <c r="K46" s="136" t="s">
        <v>106</v>
      </c>
    </row>
    <row r="47" spans="1:11" x14ac:dyDescent="0.25">
      <c r="H47" s="126"/>
      <c r="J47" s="126"/>
    </row>
    <row r="48" spans="1:11" x14ac:dyDescent="0.25">
      <c r="H48" s="126"/>
      <c r="J48" s="126"/>
    </row>
    <row r="49" spans="1:13" x14ac:dyDescent="0.25">
      <c r="H49" s="126"/>
      <c r="J49" s="126"/>
    </row>
    <row r="51" spans="1:13" x14ac:dyDescent="0.25">
      <c r="A51" s="142"/>
      <c r="B51" s="143"/>
      <c r="C51" s="142"/>
      <c r="D51" s="144"/>
      <c r="E51" s="142"/>
      <c r="F51" s="142"/>
      <c r="G51" s="142"/>
      <c r="H51" s="143"/>
      <c r="I51" s="142"/>
      <c r="J51" s="144"/>
      <c r="K51" s="142"/>
      <c r="L51" s="142"/>
      <c r="M51" s="142"/>
    </row>
    <row r="52" spans="1:13" x14ac:dyDescent="0.25">
      <c r="A52" s="142"/>
      <c r="B52" s="143"/>
      <c r="C52" s="142"/>
      <c r="D52" s="144"/>
      <c r="E52" s="142"/>
      <c r="F52" s="142"/>
      <c r="G52" s="143"/>
      <c r="H52" s="137"/>
      <c r="I52" s="142"/>
      <c r="J52" s="144"/>
      <c r="K52" s="142"/>
      <c r="L52" s="142"/>
      <c r="M52" s="142"/>
    </row>
  </sheetData>
  <mergeCells count="3">
    <mergeCell ref="A8:E8"/>
    <mergeCell ref="G8:K8"/>
    <mergeCell ref="M8:Q8"/>
  </mergeCells>
  <pageMargins left="0.25" right="0.25" top="0.75" bottom="0.75" header="0.3" footer="0.3"/>
  <pageSetup scale="7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3" workbookViewId="0">
      <selection activeCell="C33" sqref="C33"/>
    </sheetView>
  </sheetViews>
  <sheetFormatPr defaultColWidth="21.140625" defaultRowHeight="15" x14ac:dyDescent="0.25"/>
  <cols>
    <col min="1" max="1" width="10.28515625" customWidth="1"/>
    <col min="2" max="2" width="30.140625" customWidth="1"/>
    <col min="3" max="3" width="36.42578125" customWidth="1"/>
  </cols>
  <sheetData>
    <row r="1" spans="1:3" s="157" customFormat="1" ht="18.75" x14ac:dyDescent="0.3">
      <c r="A1" s="157" t="s">
        <v>45</v>
      </c>
      <c r="B1" s="157" t="s">
        <v>7</v>
      </c>
      <c r="C1" s="157" t="s">
        <v>8</v>
      </c>
    </row>
    <row r="2" spans="1:3" ht="20.100000000000001" customHeight="1" x14ac:dyDescent="0.25">
      <c r="A2" s="136">
        <v>1</v>
      </c>
      <c r="B2" s="136"/>
      <c r="C2" s="136"/>
    </row>
    <row r="3" spans="1:3" ht="20.100000000000001" customHeight="1" x14ac:dyDescent="0.25">
      <c r="A3" s="136">
        <v>2</v>
      </c>
      <c r="B3" s="136"/>
      <c r="C3" s="136"/>
    </row>
    <row r="4" spans="1:3" ht="20.100000000000001" customHeight="1" x14ac:dyDescent="0.25">
      <c r="A4" s="136">
        <v>3</v>
      </c>
      <c r="B4" s="136"/>
      <c r="C4" s="136"/>
    </row>
    <row r="5" spans="1:3" ht="20.100000000000001" customHeight="1" x14ac:dyDescent="0.25">
      <c r="A5" s="136">
        <v>4</v>
      </c>
      <c r="B5" s="136"/>
      <c r="C5" s="136"/>
    </row>
    <row r="6" spans="1:3" ht="20.100000000000001" customHeight="1" x14ac:dyDescent="0.25">
      <c r="A6" s="136">
        <v>5</v>
      </c>
      <c r="B6" s="136"/>
      <c r="C6" s="136"/>
    </row>
    <row r="7" spans="1:3" ht="20.100000000000001" customHeight="1" x14ac:dyDescent="0.25">
      <c r="A7" s="136">
        <v>6</v>
      </c>
      <c r="B7" s="136"/>
      <c r="C7" s="136"/>
    </row>
    <row r="8" spans="1:3" ht="20.100000000000001" customHeight="1" x14ac:dyDescent="0.25">
      <c r="A8" s="136">
        <v>7</v>
      </c>
      <c r="B8" s="136"/>
      <c r="C8" s="136"/>
    </row>
    <row r="9" spans="1:3" ht="20.100000000000001" customHeight="1" x14ac:dyDescent="0.25">
      <c r="A9" s="136">
        <v>8</v>
      </c>
      <c r="B9" s="136"/>
      <c r="C9" s="136"/>
    </row>
    <row r="10" spans="1:3" ht="20.100000000000001" customHeight="1" x14ac:dyDescent="0.25">
      <c r="A10" s="136">
        <v>9</v>
      </c>
      <c r="B10" s="136"/>
      <c r="C10" s="136"/>
    </row>
    <row r="11" spans="1:3" ht="20.100000000000001" customHeight="1" x14ac:dyDescent="0.25">
      <c r="A11" s="136">
        <v>10</v>
      </c>
      <c r="B11" s="136"/>
      <c r="C11" s="136"/>
    </row>
    <row r="12" spans="1:3" ht="20.100000000000001" customHeight="1" x14ac:dyDescent="0.25">
      <c r="A12" s="136">
        <v>11</v>
      </c>
      <c r="B12" s="136"/>
      <c r="C12" s="136"/>
    </row>
    <row r="13" spans="1:3" ht="20.100000000000001" customHeight="1" x14ac:dyDescent="0.25">
      <c r="A13" s="136">
        <v>12</v>
      </c>
      <c r="B13" s="136"/>
      <c r="C13" s="136"/>
    </row>
    <row r="14" spans="1:3" ht="20.100000000000001" customHeight="1" x14ac:dyDescent="0.25">
      <c r="A14" s="136">
        <v>13</v>
      </c>
      <c r="B14" s="136"/>
      <c r="C14" s="136"/>
    </row>
    <row r="15" spans="1:3" ht="20.100000000000001" customHeight="1" x14ac:dyDescent="0.25">
      <c r="A15" s="136">
        <v>14</v>
      </c>
      <c r="B15" s="136"/>
      <c r="C15" s="136"/>
    </row>
    <row r="16" spans="1:3" ht="20.100000000000001" customHeight="1" x14ac:dyDescent="0.25">
      <c r="A16" s="136">
        <v>15</v>
      </c>
      <c r="B16" s="136"/>
      <c r="C16" s="136"/>
    </row>
    <row r="17" spans="1:3" ht="20.100000000000001" customHeight="1" x14ac:dyDescent="0.25">
      <c r="A17" s="136">
        <v>16</v>
      </c>
      <c r="B17" s="136"/>
      <c r="C17" s="136"/>
    </row>
    <row r="18" spans="1:3" ht="20.100000000000001" customHeight="1" x14ac:dyDescent="0.25">
      <c r="A18" s="136">
        <v>17</v>
      </c>
      <c r="B18" s="136"/>
      <c r="C18" s="136"/>
    </row>
    <row r="19" spans="1:3" ht="20.100000000000001" customHeight="1" x14ac:dyDescent="0.25">
      <c r="A19" s="136">
        <v>18</v>
      </c>
      <c r="B19" s="136"/>
      <c r="C19" s="136"/>
    </row>
    <row r="20" spans="1:3" ht="20.100000000000001" customHeight="1" x14ac:dyDescent="0.25">
      <c r="A20" s="136">
        <v>19</v>
      </c>
      <c r="B20" s="136"/>
      <c r="C20" s="136"/>
    </row>
    <row r="21" spans="1:3" ht="20.100000000000001" customHeight="1" x14ac:dyDescent="0.25">
      <c r="A21" s="136">
        <v>20</v>
      </c>
      <c r="B21" s="136"/>
      <c r="C21" s="136"/>
    </row>
    <row r="22" spans="1:3" ht="20.100000000000001" customHeight="1" x14ac:dyDescent="0.25">
      <c r="A22" s="136">
        <v>21</v>
      </c>
      <c r="B22" s="136"/>
      <c r="C22" s="136"/>
    </row>
    <row r="23" spans="1:3" ht="20.100000000000001" customHeight="1" x14ac:dyDescent="0.25">
      <c r="A23" s="136">
        <v>22</v>
      </c>
      <c r="B23" s="136"/>
      <c r="C23" s="136"/>
    </row>
    <row r="24" spans="1:3" ht="20.100000000000001" customHeight="1" x14ac:dyDescent="0.25">
      <c r="A24" s="136">
        <v>23</v>
      </c>
      <c r="B24" s="136"/>
      <c r="C24" s="136"/>
    </row>
    <row r="25" spans="1:3" ht="20.100000000000001" customHeight="1" x14ac:dyDescent="0.25">
      <c r="A25" s="136">
        <v>24</v>
      </c>
      <c r="B25" s="136"/>
      <c r="C25" s="136"/>
    </row>
    <row r="26" spans="1:3" ht="20.100000000000001" customHeight="1" x14ac:dyDescent="0.25">
      <c r="A26" s="136">
        <v>25</v>
      </c>
      <c r="B26" s="136"/>
      <c r="C26" s="136"/>
    </row>
    <row r="27" spans="1:3" s="126" customFormat="1" ht="20.100000000000001" customHeight="1" x14ac:dyDescent="0.25">
      <c r="A27" s="136"/>
      <c r="B27" s="136"/>
      <c r="C27" s="136"/>
    </row>
    <row r="28" spans="1:3" s="126" customFormat="1" ht="20.100000000000001" customHeight="1" x14ac:dyDescent="0.25">
      <c r="A28" s="136"/>
      <c r="B28" s="136"/>
      <c r="C28" s="136"/>
    </row>
    <row r="29" spans="1:3" s="126" customFormat="1" ht="20.100000000000001" customHeight="1" x14ac:dyDescent="0.25">
      <c r="A29" s="136"/>
      <c r="B29" s="136"/>
      <c r="C29" s="136"/>
    </row>
    <row r="30" spans="1:3" s="126" customFormat="1" ht="20.100000000000001" customHeight="1" x14ac:dyDescent="0.25">
      <c r="A30" s="136"/>
      <c r="B30" s="136"/>
      <c r="C30" s="136"/>
    </row>
    <row r="31" spans="1:3" s="126" customFormat="1" ht="20.100000000000001" customHeight="1" x14ac:dyDescent="0.25">
      <c r="A31" s="136"/>
      <c r="B31" s="136"/>
      <c r="C31" s="136"/>
    </row>
    <row r="32" spans="1:3" s="126" customFormat="1" ht="20.100000000000001" customHeight="1" x14ac:dyDescent="0.25">
      <c r="A32" s="136"/>
      <c r="B32" s="136"/>
      <c r="C32" s="136"/>
    </row>
    <row r="33" spans="1:3" s="126" customFormat="1" ht="20.100000000000001" customHeight="1" x14ac:dyDescent="0.25">
      <c r="A33" s="136"/>
      <c r="B33" s="136"/>
      <c r="C33" s="136"/>
    </row>
    <row r="34" spans="1:3" s="126" customFormat="1" ht="20.100000000000001" customHeight="1" x14ac:dyDescent="0.25">
      <c r="A34" s="136"/>
      <c r="B34" s="136"/>
      <c r="C34" s="136"/>
    </row>
    <row r="35" spans="1:3" s="126" customFormat="1" ht="20.100000000000001" customHeight="1" x14ac:dyDescent="0.25">
      <c r="A35" s="136"/>
      <c r="B35" s="136"/>
      <c r="C35" s="136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workbookViewId="0">
      <selection activeCell="B7" sqref="B7"/>
    </sheetView>
  </sheetViews>
  <sheetFormatPr defaultRowHeight="15" x14ac:dyDescent="0.25"/>
  <cols>
    <col min="1" max="1" width="13.85546875" style="126" customWidth="1"/>
    <col min="2" max="2" width="35.7109375" style="126" customWidth="1"/>
    <col min="3" max="3" width="39.42578125" style="126" customWidth="1"/>
    <col min="4" max="16384" width="9.140625" style="126"/>
  </cols>
  <sheetData>
    <row r="1" spans="1:3" s="157" customFormat="1" ht="18.75" x14ac:dyDescent="0.3">
      <c r="A1" s="157" t="s">
        <v>45</v>
      </c>
      <c r="B1" s="157" t="s">
        <v>7</v>
      </c>
      <c r="C1" s="157" t="s">
        <v>8</v>
      </c>
    </row>
    <row r="2" spans="1:3" ht="20.100000000000001" customHeight="1" x14ac:dyDescent="0.25">
      <c r="A2" s="136">
        <v>55</v>
      </c>
      <c r="B2" s="136"/>
      <c r="C2" s="136"/>
    </row>
    <row r="3" spans="1:3" ht="20.100000000000001" customHeight="1" x14ac:dyDescent="0.25">
      <c r="A3" s="136">
        <v>56</v>
      </c>
      <c r="B3" s="136"/>
      <c r="C3" s="136"/>
    </row>
    <row r="4" spans="1:3" ht="20.100000000000001" customHeight="1" x14ac:dyDescent="0.25">
      <c r="A4" s="136">
        <v>57</v>
      </c>
      <c r="B4" s="136"/>
      <c r="C4" s="136"/>
    </row>
    <row r="5" spans="1:3" ht="20.100000000000001" customHeight="1" x14ac:dyDescent="0.25">
      <c r="A5" s="136">
        <v>58</v>
      </c>
      <c r="B5" s="136"/>
      <c r="C5" s="136"/>
    </row>
    <row r="6" spans="1:3" ht="20.100000000000001" customHeight="1" x14ac:dyDescent="0.25">
      <c r="A6" s="136">
        <v>59</v>
      </c>
      <c r="B6" s="136"/>
      <c r="C6" s="136"/>
    </row>
    <row r="7" spans="1:3" ht="20.100000000000001" customHeight="1" x14ac:dyDescent="0.25">
      <c r="A7" s="136">
        <v>60</v>
      </c>
      <c r="B7" s="136"/>
      <c r="C7" s="136"/>
    </row>
    <row r="8" spans="1:3" ht="20.100000000000001" customHeight="1" x14ac:dyDescent="0.25">
      <c r="A8" s="136">
        <v>61</v>
      </c>
      <c r="B8" s="136"/>
      <c r="C8" s="136"/>
    </row>
    <row r="9" spans="1:3" ht="20.100000000000001" customHeight="1" x14ac:dyDescent="0.25">
      <c r="A9" s="136">
        <v>62</v>
      </c>
      <c r="B9" s="136"/>
      <c r="C9" s="136"/>
    </row>
    <row r="10" spans="1:3" ht="20.100000000000001" customHeight="1" x14ac:dyDescent="0.25">
      <c r="A10" s="136">
        <v>63</v>
      </c>
      <c r="B10" s="136"/>
      <c r="C10" s="136"/>
    </row>
    <row r="11" spans="1:3" ht="20.100000000000001" customHeight="1" x14ac:dyDescent="0.25">
      <c r="A11" s="136">
        <v>64</v>
      </c>
      <c r="B11" s="136"/>
      <c r="C11" s="136"/>
    </row>
    <row r="12" spans="1:3" ht="20.100000000000001" customHeight="1" x14ac:dyDescent="0.25">
      <c r="A12" s="136">
        <v>65</v>
      </c>
      <c r="B12" s="136"/>
      <c r="C12" s="136"/>
    </row>
    <row r="13" spans="1:3" ht="20.100000000000001" customHeight="1" x14ac:dyDescent="0.25">
      <c r="A13" s="136"/>
      <c r="B13" s="136"/>
      <c r="C13" s="136"/>
    </row>
    <row r="14" spans="1:3" ht="20.100000000000001" customHeight="1" x14ac:dyDescent="0.25">
      <c r="A14" s="136"/>
      <c r="B14" s="136"/>
      <c r="C14" s="136"/>
    </row>
    <row r="15" spans="1:3" ht="20.100000000000001" customHeight="1" x14ac:dyDescent="0.25">
      <c r="A15" s="136"/>
      <c r="B15" s="136"/>
      <c r="C15" s="136"/>
    </row>
    <row r="16" spans="1:3" ht="20.100000000000001" customHeight="1" x14ac:dyDescent="0.25">
      <c r="A16" s="136"/>
      <c r="B16" s="136"/>
      <c r="C16" s="136"/>
    </row>
    <row r="17" spans="1:3" ht="20.100000000000001" customHeight="1" x14ac:dyDescent="0.25">
      <c r="A17" s="136"/>
      <c r="B17" s="136"/>
      <c r="C17" s="136"/>
    </row>
    <row r="18" spans="1:3" ht="20.100000000000001" customHeight="1" x14ac:dyDescent="0.25">
      <c r="A18" s="136"/>
      <c r="B18" s="136"/>
      <c r="C18" s="136"/>
    </row>
    <row r="19" spans="1:3" ht="20.100000000000001" customHeight="1" x14ac:dyDescent="0.25">
      <c r="A19" s="136"/>
      <c r="B19" s="136"/>
      <c r="C19" s="136"/>
    </row>
    <row r="20" spans="1:3" ht="20.100000000000001" customHeight="1" x14ac:dyDescent="0.25">
      <c r="A20" s="136"/>
      <c r="B20" s="136"/>
      <c r="C20" s="136"/>
    </row>
    <row r="21" spans="1:3" ht="20.100000000000001" customHeight="1" x14ac:dyDescent="0.25">
      <c r="A21" s="136"/>
      <c r="B21" s="136"/>
      <c r="C21" s="136"/>
    </row>
    <row r="22" spans="1:3" ht="20.100000000000001" customHeight="1" x14ac:dyDescent="0.25">
      <c r="A22" s="136"/>
      <c r="B22" s="136"/>
      <c r="C22" s="136"/>
    </row>
    <row r="23" spans="1:3" ht="20.100000000000001" customHeight="1" x14ac:dyDescent="0.25">
      <c r="A23" s="136"/>
      <c r="B23" s="136"/>
      <c r="C23" s="136"/>
    </row>
    <row r="24" spans="1:3" ht="20.100000000000001" customHeight="1" x14ac:dyDescent="0.25">
      <c r="A24" s="136"/>
      <c r="B24" s="136"/>
      <c r="C24" s="136"/>
    </row>
    <row r="25" spans="1:3" ht="20.100000000000001" customHeight="1" x14ac:dyDescent="0.25">
      <c r="A25" s="136"/>
      <c r="B25" s="136"/>
      <c r="C25" s="136"/>
    </row>
    <row r="26" spans="1:3" ht="20.100000000000001" customHeight="1" x14ac:dyDescent="0.25">
      <c r="A26" s="136"/>
      <c r="B26" s="136"/>
      <c r="C26" s="136"/>
    </row>
    <row r="27" spans="1:3" ht="20.100000000000001" customHeight="1" x14ac:dyDescent="0.25">
      <c r="A27" s="136"/>
      <c r="B27" s="136"/>
      <c r="C27" s="136"/>
    </row>
    <row r="28" spans="1:3" ht="20.100000000000001" customHeight="1" x14ac:dyDescent="0.25">
      <c r="A28" s="136"/>
      <c r="B28" s="136"/>
      <c r="C28" s="136"/>
    </row>
    <row r="29" spans="1:3" ht="20.100000000000001" customHeight="1" x14ac:dyDescent="0.25">
      <c r="A29" s="136"/>
      <c r="B29" s="136"/>
      <c r="C29" s="136"/>
    </row>
    <row r="30" spans="1:3" ht="20.100000000000001" customHeight="1" x14ac:dyDescent="0.25">
      <c r="A30" s="136"/>
      <c r="B30" s="136"/>
      <c r="C30" s="136"/>
    </row>
    <row r="31" spans="1:3" ht="20.100000000000001" customHeight="1" x14ac:dyDescent="0.25">
      <c r="A31" s="136"/>
      <c r="B31" s="136"/>
      <c r="C31" s="136"/>
    </row>
    <row r="32" spans="1:3" ht="20.100000000000001" customHeight="1" x14ac:dyDescent="0.25">
      <c r="A32" s="136"/>
      <c r="B32" s="136"/>
      <c r="C32" s="136"/>
    </row>
    <row r="33" spans="1:3" ht="20.100000000000001" customHeight="1" x14ac:dyDescent="0.25">
      <c r="A33" s="136"/>
      <c r="B33" s="136"/>
      <c r="C33" s="136"/>
    </row>
    <row r="34" spans="1:3" ht="20.100000000000001" customHeight="1" x14ac:dyDescent="0.25">
      <c r="A34" s="136"/>
      <c r="B34" s="136"/>
      <c r="C34" s="136"/>
    </row>
    <row r="35" spans="1:3" ht="20.100000000000001" customHeight="1" x14ac:dyDescent="0.25">
      <c r="A35" s="136"/>
      <c r="B35" s="136"/>
      <c r="C35" s="136"/>
    </row>
    <row r="36" spans="1:3" ht="20.100000000000001" customHeight="1" x14ac:dyDescent="0.25">
      <c r="A36" s="136"/>
      <c r="B36" s="136"/>
      <c r="C36" s="136"/>
    </row>
    <row r="37" spans="1:3" ht="20.100000000000001" customHeight="1" x14ac:dyDescent="0.25">
      <c r="A37" s="136"/>
      <c r="B37" s="136"/>
      <c r="C37" s="136"/>
    </row>
    <row r="38" spans="1:3" ht="20.100000000000001" customHeight="1" x14ac:dyDescent="0.25">
      <c r="A38" s="136"/>
      <c r="B38" s="136"/>
      <c r="C38" s="136"/>
    </row>
    <row r="39" spans="1:3" ht="20.100000000000001" customHeight="1" x14ac:dyDescent="0.25">
      <c r="A39" s="136"/>
      <c r="B39" s="136"/>
      <c r="C39" s="136"/>
    </row>
    <row r="40" spans="1:3" ht="20.100000000000001" customHeight="1" x14ac:dyDescent="0.25">
      <c r="A40" s="136"/>
      <c r="B40" s="136"/>
      <c r="C40" s="136"/>
    </row>
    <row r="41" spans="1:3" ht="20.100000000000001" customHeight="1" x14ac:dyDescent="0.25">
      <c r="A41" s="136"/>
      <c r="B41" s="136"/>
      <c r="C41" s="136"/>
    </row>
    <row r="42" spans="1:3" ht="20.100000000000001" customHeight="1" x14ac:dyDescent="0.25">
      <c r="A42" s="136"/>
      <c r="B42" s="136"/>
      <c r="C42" s="136"/>
    </row>
    <row r="43" spans="1:3" ht="20.100000000000001" customHeight="1" x14ac:dyDescent="0.25">
      <c r="A43" s="136"/>
      <c r="B43" s="136"/>
      <c r="C43" s="136"/>
    </row>
    <row r="44" spans="1:3" ht="20.100000000000001" customHeight="1" x14ac:dyDescent="0.25">
      <c r="A44" s="136"/>
      <c r="B44" s="136"/>
      <c r="C44" s="136"/>
    </row>
    <row r="45" spans="1:3" ht="20.100000000000001" customHeight="1" x14ac:dyDescent="0.25">
      <c r="A45" s="136"/>
      <c r="B45" s="136"/>
      <c r="C45" s="136"/>
    </row>
  </sheetData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7"/>
  <sheetViews>
    <sheetView workbookViewId="0">
      <selection activeCell="A7" sqref="A7:Q15"/>
    </sheetView>
  </sheetViews>
  <sheetFormatPr defaultRowHeight="15" x14ac:dyDescent="0.25"/>
  <cols>
    <col min="1" max="1" width="5.42578125" customWidth="1"/>
    <col min="2" max="2" width="5.7109375" customWidth="1"/>
    <col min="3" max="3" width="10.140625" customWidth="1"/>
    <col min="4" max="4" width="12.140625" customWidth="1"/>
    <col min="5" max="5" width="4.28515625" customWidth="1"/>
    <col min="6" max="6" width="5.28515625" customWidth="1"/>
    <col min="7" max="7" width="4.5703125" customWidth="1"/>
    <col min="8" max="8" width="5.85546875" customWidth="1"/>
    <col min="9" max="9" width="9.140625" hidden="1" customWidth="1"/>
    <col min="10" max="11" width="9.140625" style="126" customWidth="1"/>
    <col min="12" max="12" width="9.140625" hidden="1" customWidth="1"/>
    <col min="14" max="14" width="9.140625" hidden="1" customWidth="1"/>
  </cols>
  <sheetData>
    <row r="7" spans="1:17" ht="21" x14ac:dyDescent="0.35">
      <c r="A7" s="13"/>
      <c r="B7" s="18" t="s">
        <v>17</v>
      </c>
      <c r="C7" s="13"/>
      <c r="D7" s="13"/>
      <c r="E7" s="13"/>
      <c r="F7" s="13"/>
      <c r="G7" s="13"/>
      <c r="H7" s="13"/>
      <c r="I7" s="13"/>
      <c r="L7" s="13"/>
      <c r="M7" s="13"/>
      <c r="N7" s="13"/>
      <c r="O7" s="13"/>
      <c r="P7" s="13"/>
      <c r="Q7" s="13"/>
    </row>
    <row r="8" spans="1:17" ht="15.75" thickBot="1" x14ac:dyDescent="0.3">
      <c r="A8" s="13"/>
      <c r="B8" s="13"/>
      <c r="C8" s="13"/>
      <c r="D8" s="13"/>
      <c r="E8" s="13"/>
      <c r="F8" s="13"/>
      <c r="G8" s="13"/>
      <c r="H8" s="13"/>
      <c r="I8" s="13"/>
      <c r="J8" s="178" t="s">
        <v>145</v>
      </c>
      <c r="K8" s="178"/>
      <c r="L8" s="13"/>
      <c r="M8" s="13"/>
      <c r="N8" s="13"/>
      <c r="O8" s="177" t="s">
        <v>144</v>
      </c>
      <c r="P8" s="177"/>
      <c r="Q8" s="13"/>
    </row>
    <row r="9" spans="1:17" ht="15.75" thickBot="1" x14ac:dyDescent="0.3">
      <c r="A9" s="17" t="s">
        <v>2</v>
      </c>
      <c r="B9" s="14" t="s">
        <v>3</v>
      </c>
      <c r="C9" s="14" t="s">
        <v>4</v>
      </c>
      <c r="D9" s="15" t="s">
        <v>5</v>
      </c>
      <c r="E9" s="175" t="s">
        <v>7</v>
      </c>
      <c r="F9" s="176"/>
      <c r="G9" s="175" t="s">
        <v>8</v>
      </c>
      <c r="H9" s="176"/>
      <c r="I9" s="19" t="s">
        <v>116</v>
      </c>
      <c r="J9" s="123" t="s">
        <v>13</v>
      </c>
      <c r="K9" s="123" t="s">
        <v>14</v>
      </c>
      <c r="L9" s="16" t="s">
        <v>10</v>
      </c>
      <c r="M9" s="16" t="s">
        <v>11</v>
      </c>
      <c r="N9" s="20" t="s">
        <v>117</v>
      </c>
      <c r="O9" s="21" t="s">
        <v>13</v>
      </c>
      <c r="P9" s="21" t="s">
        <v>14</v>
      </c>
      <c r="Q9" s="22" t="s">
        <v>15</v>
      </c>
    </row>
    <row r="10" spans="1:17" x14ac:dyDescent="0.25">
      <c r="A10" s="23">
        <v>2</v>
      </c>
      <c r="B10" s="23">
        <v>1</v>
      </c>
      <c r="C10" s="23" t="s">
        <v>18</v>
      </c>
      <c r="D10" s="23" t="s">
        <v>20</v>
      </c>
      <c r="E10" s="23">
        <v>7</v>
      </c>
      <c r="F10" s="23">
        <v>9.48</v>
      </c>
      <c r="G10" s="23">
        <v>30</v>
      </c>
      <c r="H10" s="23">
        <v>53.45</v>
      </c>
      <c r="I10" s="127">
        <f t="shared" ref="I10:I15" si="0">((G10*60)+H10)-((E10*60)+F10)</f>
        <v>1423.97</v>
      </c>
      <c r="J10" s="127">
        <f t="shared" ref="J10:J15" si="1">ROUNDDOWN(I10/60,0)</f>
        <v>23</v>
      </c>
      <c r="K10" s="127">
        <f t="shared" ref="K10:K15" si="2">(I10-J10*60)</f>
        <v>43.970000000000027</v>
      </c>
      <c r="L10" s="160">
        <v>60</v>
      </c>
      <c r="M10" s="127">
        <f>16.39*6.3</f>
        <v>103.25700000000001</v>
      </c>
      <c r="N10" s="127">
        <f t="shared" ref="N10:N15" si="3">I10-M10</f>
        <v>1320.713</v>
      </c>
      <c r="O10" s="127">
        <f t="shared" ref="O10:O15" si="4">ROUNDDOWN(N10/60,0)</f>
        <v>22</v>
      </c>
      <c r="P10" s="127">
        <f t="shared" ref="P10:P15" si="5">(N10-O10*60)</f>
        <v>0.71299999999996544</v>
      </c>
      <c r="Q10" s="128">
        <f t="shared" ref="Q10:Q15" si="6">RANK(N10,$N$10:$N$15,1)</f>
        <v>1</v>
      </c>
    </row>
    <row r="11" spans="1:17" x14ac:dyDescent="0.25">
      <c r="A11" s="24">
        <v>5</v>
      </c>
      <c r="B11" s="24">
        <v>4</v>
      </c>
      <c r="C11" s="158" t="s">
        <v>18</v>
      </c>
      <c r="D11" s="24" t="s">
        <v>66</v>
      </c>
      <c r="E11" s="24">
        <v>9</v>
      </c>
      <c r="F11" s="24">
        <v>9.4499999999999993</v>
      </c>
      <c r="G11" s="24">
        <v>32</v>
      </c>
      <c r="H11" s="24">
        <v>2.4500000000000002</v>
      </c>
      <c r="I11" s="127">
        <f t="shared" si="0"/>
        <v>1373</v>
      </c>
      <c r="J11" s="127">
        <f t="shared" si="1"/>
        <v>22</v>
      </c>
      <c r="K11" s="127">
        <f t="shared" si="2"/>
        <v>53</v>
      </c>
      <c r="L11" s="160" t="s">
        <v>120</v>
      </c>
      <c r="M11" s="127"/>
      <c r="N11" s="127">
        <f t="shared" si="3"/>
        <v>1373</v>
      </c>
      <c r="O11" s="127">
        <f t="shared" si="4"/>
        <v>22</v>
      </c>
      <c r="P11" s="127">
        <f t="shared" si="5"/>
        <v>53</v>
      </c>
      <c r="Q11" s="128">
        <f t="shared" si="6"/>
        <v>2</v>
      </c>
    </row>
    <row r="12" spans="1:17" x14ac:dyDescent="0.25">
      <c r="A12" s="126">
        <v>6</v>
      </c>
      <c r="B12" s="126">
        <v>5</v>
      </c>
      <c r="C12" s="158" t="s">
        <v>19</v>
      </c>
      <c r="D12" s="126" t="s">
        <v>69</v>
      </c>
      <c r="E12" s="25">
        <v>9</v>
      </c>
      <c r="F12" s="25">
        <v>39.78</v>
      </c>
      <c r="G12" s="25">
        <v>33</v>
      </c>
      <c r="H12" s="25">
        <v>2.91</v>
      </c>
      <c r="I12" s="127">
        <f t="shared" si="0"/>
        <v>1403.13</v>
      </c>
      <c r="J12" s="127">
        <f t="shared" si="1"/>
        <v>23</v>
      </c>
      <c r="K12" s="127">
        <f t="shared" si="2"/>
        <v>23.130000000000109</v>
      </c>
      <c r="L12" s="160" t="s">
        <v>120</v>
      </c>
      <c r="M12" s="127"/>
      <c r="N12" s="127">
        <f t="shared" si="3"/>
        <v>1403.13</v>
      </c>
      <c r="O12" s="127">
        <f t="shared" si="4"/>
        <v>23</v>
      </c>
      <c r="P12" s="127">
        <f t="shared" si="5"/>
        <v>23.130000000000109</v>
      </c>
      <c r="Q12" s="128">
        <f t="shared" si="6"/>
        <v>3</v>
      </c>
    </row>
    <row r="13" spans="1:17" x14ac:dyDescent="0.25">
      <c r="A13" s="126">
        <v>3</v>
      </c>
      <c r="B13" s="126">
        <v>2</v>
      </c>
      <c r="C13" s="126" t="s">
        <v>19</v>
      </c>
      <c r="D13" s="126" t="s">
        <v>41</v>
      </c>
      <c r="E13" s="26">
        <v>8</v>
      </c>
      <c r="F13" s="26">
        <v>6.63</v>
      </c>
      <c r="G13" s="26">
        <v>33</v>
      </c>
      <c r="H13" s="26">
        <v>17.559999999999999</v>
      </c>
      <c r="I13" s="127">
        <f t="shared" si="0"/>
        <v>1510.9299999999998</v>
      </c>
      <c r="J13" s="127">
        <f t="shared" si="1"/>
        <v>25</v>
      </c>
      <c r="K13" s="127">
        <f t="shared" si="2"/>
        <v>10.929999999999836</v>
      </c>
      <c r="L13" s="160" t="s">
        <v>120</v>
      </c>
      <c r="M13" s="127"/>
      <c r="N13" s="127">
        <f t="shared" si="3"/>
        <v>1510.9299999999998</v>
      </c>
      <c r="O13" s="127">
        <f t="shared" si="4"/>
        <v>25</v>
      </c>
      <c r="P13" s="127">
        <f t="shared" si="5"/>
        <v>10.929999999999836</v>
      </c>
      <c r="Q13" s="128">
        <f t="shared" si="6"/>
        <v>4</v>
      </c>
    </row>
    <row r="14" spans="1:17" x14ac:dyDescent="0.25">
      <c r="A14" s="126">
        <v>55</v>
      </c>
      <c r="B14" s="126">
        <v>6</v>
      </c>
      <c r="C14" s="158" t="s">
        <v>53</v>
      </c>
      <c r="D14" s="126" t="s">
        <v>55</v>
      </c>
      <c r="E14" s="27">
        <v>6</v>
      </c>
      <c r="F14" s="27">
        <v>43.09</v>
      </c>
      <c r="G14" s="27">
        <v>32</v>
      </c>
      <c r="H14" s="27">
        <v>52.63</v>
      </c>
      <c r="I14" s="127">
        <f t="shared" si="0"/>
        <v>1569.54</v>
      </c>
      <c r="J14" s="127">
        <f t="shared" si="1"/>
        <v>26</v>
      </c>
      <c r="K14" s="127">
        <f t="shared" si="2"/>
        <v>9.5399999999999636</v>
      </c>
      <c r="L14" s="160" t="s">
        <v>120</v>
      </c>
      <c r="M14" s="127"/>
      <c r="N14" s="127">
        <f t="shared" si="3"/>
        <v>1569.54</v>
      </c>
      <c r="O14" s="127">
        <f t="shared" si="4"/>
        <v>26</v>
      </c>
      <c r="P14" s="127">
        <f t="shared" si="5"/>
        <v>9.5399999999999636</v>
      </c>
      <c r="Q14" s="128">
        <f t="shared" si="6"/>
        <v>5</v>
      </c>
    </row>
    <row r="15" spans="1:17" x14ac:dyDescent="0.25">
      <c r="A15" s="126">
        <v>4</v>
      </c>
      <c r="B15" s="125">
        <v>3</v>
      </c>
      <c r="C15" s="158" t="s">
        <v>18</v>
      </c>
      <c r="D15" s="125" t="s">
        <v>63</v>
      </c>
      <c r="E15" s="125">
        <v>8</v>
      </c>
      <c r="F15" s="125">
        <v>41.28</v>
      </c>
      <c r="G15" s="125">
        <v>35</v>
      </c>
      <c r="H15" s="125">
        <v>32.28</v>
      </c>
      <c r="I15" s="127">
        <f t="shared" si="0"/>
        <v>1611.0000000000002</v>
      </c>
      <c r="J15" s="127">
        <f t="shared" si="1"/>
        <v>26</v>
      </c>
      <c r="K15" s="127">
        <f t="shared" si="2"/>
        <v>51.000000000000227</v>
      </c>
      <c r="L15" s="160">
        <v>43</v>
      </c>
      <c r="M15" s="127">
        <f>2.18*6.3</f>
        <v>13.734</v>
      </c>
      <c r="N15" s="127">
        <f t="shared" si="3"/>
        <v>1597.2660000000003</v>
      </c>
      <c r="O15" s="127">
        <f t="shared" si="4"/>
        <v>26</v>
      </c>
      <c r="P15" s="127">
        <f t="shared" si="5"/>
        <v>37.266000000000304</v>
      </c>
      <c r="Q15" s="128">
        <f t="shared" si="6"/>
        <v>6</v>
      </c>
    </row>
    <row r="16" spans="1:17" x14ac:dyDescent="0.25">
      <c r="A16" s="126"/>
    </row>
    <row r="17" spans="1:1" x14ac:dyDescent="0.25">
      <c r="A17" s="126"/>
    </row>
  </sheetData>
  <sortState ref="A10:Q15">
    <sortCondition ref="Q10:Q15"/>
  </sortState>
  <mergeCells count="4">
    <mergeCell ref="E9:F9"/>
    <mergeCell ref="G9:H9"/>
    <mergeCell ref="J8:K8"/>
    <mergeCell ref="O8:P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3"/>
  <sheetViews>
    <sheetView zoomScaleNormal="100" workbookViewId="0">
      <selection activeCell="Q16" sqref="Q16"/>
    </sheetView>
  </sheetViews>
  <sheetFormatPr defaultRowHeight="15" x14ac:dyDescent="0.25"/>
  <cols>
    <col min="1" max="1" width="6" customWidth="1"/>
    <col min="2" max="2" width="5.42578125" customWidth="1"/>
    <col min="3" max="3" width="11" customWidth="1"/>
    <col min="5" max="5" width="5.28515625" customWidth="1"/>
    <col min="6" max="6" width="5.5703125" customWidth="1"/>
    <col min="7" max="7" width="4.5703125" customWidth="1"/>
    <col min="8" max="8" width="6.140625" customWidth="1"/>
    <col min="9" max="9" width="9.140625" hidden="1" customWidth="1"/>
    <col min="10" max="11" width="9.140625" style="126" customWidth="1"/>
    <col min="12" max="12" width="9.140625" hidden="1" customWidth="1"/>
    <col min="14" max="14" width="9.140625" hidden="1" customWidth="1"/>
  </cols>
  <sheetData>
    <row r="7" spans="1:17" ht="21" x14ac:dyDescent="0.35">
      <c r="A7" s="28"/>
      <c r="B7" s="33" t="s">
        <v>21</v>
      </c>
      <c r="C7" s="28"/>
      <c r="D7" s="28"/>
      <c r="E7" s="28"/>
      <c r="F7" s="28"/>
      <c r="G7" s="28"/>
      <c r="H7" s="28"/>
      <c r="I7" s="28"/>
      <c r="L7" s="28"/>
      <c r="M7" s="28"/>
      <c r="N7" s="28"/>
      <c r="O7" s="28"/>
      <c r="P7" s="28"/>
      <c r="Q7" s="28"/>
    </row>
    <row r="8" spans="1:17" ht="15.75" thickBot="1" x14ac:dyDescent="0.3">
      <c r="A8" s="28"/>
      <c r="B8" s="28"/>
      <c r="C8" s="28"/>
      <c r="D8" s="28"/>
      <c r="E8" s="28"/>
      <c r="F8" s="28"/>
      <c r="G8" s="28"/>
      <c r="H8" s="28"/>
      <c r="I8" s="28"/>
      <c r="J8" s="177" t="s">
        <v>145</v>
      </c>
      <c r="K8" s="177"/>
      <c r="L8" s="28"/>
      <c r="M8" s="28"/>
      <c r="N8" s="28"/>
      <c r="O8" s="177" t="s">
        <v>144</v>
      </c>
      <c r="P8" s="177"/>
      <c r="Q8" s="28"/>
    </row>
    <row r="9" spans="1:17" ht="15.75" thickBot="1" x14ac:dyDescent="0.3">
      <c r="A9" s="32" t="s">
        <v>2</v>
      </c>
      <c r="B9" s="29" t="s">
        <v>3</v>
      </c>
      <c r="C9" s="29" t="s">
        <v>4</v>
      </c>
      <c r="D9" s="30" t="s">
        <v>5</v>
      </c>
      <c r="E9" s="175" t="s">
        <v>7</v>
      </c>
      <c r="F9" s="176"/>
      <c r="G9" s="175" t="s">
        <v>8</v>
      </c>
      <c r="H9" s="176"/>
      <c r="I9" s="34" t="s">
        <v>9</v>
      </c>
      <c r="J9" s="123" t="s">
        <v>13</v>
      </c>
      <c r="K9" s="123" t="s">
        <v>14</v>
      </c>
      <c r="L9" s="31" t="s">
        <v>10</v>
      </c>
      <c r="M9" s="31" t="s">
        <v>11</v>
      </c>
      <c r="N9" s="35" t="s">
        <v>117</v>
      </c>
      <c r="O9" s="36" t="s">
        <v>13</v>
      </c>
      <c r="P9" s="36" t="s">
        <v>14</v>
      </c>
      <c r="Q9" s="37" t="s">
        <v>15</v>
      </c>
    </row>
    <row r="10" spans="1:17" x14ac:dyDescent="0.25">
      <c r="A10" s="28">
        <v>8</v>
      </c>
      <c r="B10" s="28">
        <v>2</v>
      </c>
      <c r="C10" s="28" t="s">
        <v>19</v>
      </c>
      <c r="D10" s="28" t="s">
        <v>22</v>
      </c>
      <c r="E10" s="28">
        <v>10</v>
      </c>
      <c r="F10" s="28">
        <v>55.56</v>
      </c>
      <c r="G10" s="28">
        <v>36</v>
      </c>
      <c r="H10" s="28">
        <v>42.61</v>
      </c>
      <c r="I10" s="127">
        <f>((G10*60)+H10)-((E10*60)+F10)</f>
        <v>1547.0500000000002</v>
      </c>
      <c r="J10" s="127">
        <f>ROUNDDOWN(I10/60,0)</f>
        <v>25</v>
      </c>
      <c r="K10" s="127">
        <f>(I10-J10*60)</f>
        <v>47.050000000000182</v>
      </c>
      <c r="L10" s="160">
        <v>62</v>
      </c>
      <c r="M10" s="127">
        <f>22.02*6.3</f>
        <v>138.726</v>
      </c>
      <c r="N10" s="127">
        <f>I10-M10</f>
        <v>1408.3240000000001</v>
      </c>
      <c r="O10" s="127">
        <f>ROUNDDOWN(N10/60,0)</f>
        <v>23</v>
      </c>
      <c r="P10" s="127">
        <f>(N10-O10*60)</f>
        <v>28.324000000000069</v>
      </c>
      <c r="Q10" s="128">
        <f>RANK(N10,$N$10:$N$14,1)</f>
        <v>1</v>
      </c>
    </row>
    <row r="11" spans="1:17" x14ac:dyDescent="0.25">
      <c r="A11" s="126">
        <v>7</v>
      </c>
      <c r="B11" s="28">
        <v>1</v>
      </c>
      <c r="C11" s="126" t="s">
        <v>75</v>
      </c>
      <c r="D11" s="126" t="s">
        <v>77</v>
      </c>
      <c r="E11" s="28">
        <v>10</v>
      </c>
      <c r="F11" s="28">
        <v>17.03</v>
      </c>
      <c r="G11" s="28">
        <v>34</v>
      </c>
      <c r="H11" s="28">
        <v>31.38</v>
      </c>
      <c r="I11" s="127">
        <f>((G11*60)+H11)-((E11*60)+F11)</f>
        <v>1454.3500000000001</v>
      </c>
      <c r="J11" s="127">
        <f>ROUNDDOWN(I11/60,0)</f>
        <v>24</v>
      </c>
      <c r="K11" s="127">
        <f>(I11-J11*60)</f>
        <v>14.350000000000136</v>
      </c>
      <c r="L11" s="160" t="s">
        <v>120</v>
      </c>
      <c r="M11" s="127"/>
      <c r="N11" s="127">
        <f>I11-M11</f>
        <v>1454.3500000000001</v>
      </c>
      <c r="O11" s="127">
        <f>ROUNDDOWN(N11/60,0)</f>
        <v>24</v>
      </c>
      <c r="P11" s="127">
        <f>(N11-O11*60)</f>
        <v>14.350000000000136</v>
      </c>
      <c r="Q11" s="128">
        <f>RANK(N11,$N$10:$N$14,1)</f>
        <v>2</v>
      </c>
    </row>
    <row r="12" spans="1:17" x14ac:dyDescent="0.25">
      <c r="A12" s="38"/>
      <c r="B12" s="38"/>
      <c r="C12" s="38"/>
      <c r="D12" s="38"/>
      <c r="E12" s="38"/>
      <c r="F12" s="38"/>
      <c r="G12" s="38"/>
      <c r="H12" s="38"/>
      <c r="I12" s="38"/>
      <c r="L12" s="38"/>
      <c r="M12" s="38"/>
      <c r="N12" s="38"/>
      <c r="O12" s="92"/>
      <c r="P12" s="92"/>
      <c r="Q12" s="92"/>
    </row>
    <row r="13" spans="1:17" x14ac:dyDescent="0.25">
      <c r="A13" s="28"/>
      <c r="B13" s="28"/>
      <c r="C13" s="28"/>
      <c r="D13" s="28"/>
      <c r="E13" s="28"/>
      <c r="F13" s="28"/>
      <c r="G13" s="28"/>
      <c r="H13" s="28"/>
      <c r="I13" s="28"/>
      <c r="L13" s="28"/>
      <c r="M13" s="28"/>
      <c r="N13" s="28"/>
      <c r="O13" s="92"/>
      <c r="P13" s="92"/>
      <c r="Q13" s="92"/>
    </row>
  </sheetData>
  <sortState ref="A10:Q11">
    <sortCondition ref="Q10:Q11"/>
  </sortState>
  <mergeCells count="4">
    <mergeCell ref="E9:F9"/>
    <mergeCell ref="G9:H9"/>
    <mergeCell ref="J8:K8"/>
    <mergeCell ref="O8:P8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4"/>
  <sheetViews>
    <sheetView workbookViewId="0">
      <selection activeCell="A7" sqref="A7:R13"/>
    </sheetView>
  </sheetViews>
  <sheetFormatPr defaultRowHeight="15" x14ac:dyDescent="0.25"/>
  <cols>
    <col min="1" max="1" width="5.85546875" customWidth="1"/>
    <col min="2" max="2" width="5.5703125" customWidth="1"/>
    <col min="3" max="3" width="6.5703125" customWidth="1"/>
    <col min="4" max="4" width="13.5703125" customWidth="1"/>
    <col min="6" max="6" width="5" customWidth="1"/>
    <col min="7" max="8" width="4.85546875" customWidth="1"/>
    <col min="9" max="9" width="5.85546875" customWidth="1"/>
    <col min="10" max="10" width="12.28515625" hidden="1" customWidth="1"/>
    <col min="11" max="11" width="6.5703125" style="126" customWidth="1"/>
    <col min="12" max="12" width="8.5703125" style="126" customWidth="1"/>
    <col min="13" max="13" width="7.7109375" hidden="1" customWidth="1"/>
    <col min="14" max="14" width="10.5703125" customWidth="1"/>
    <col min="15" max="15" width="9.140625" hidden="1" customWidth="1"/>
  </cols>
  <sheetData>
    <row r="7" spans="1:18" ht="21" x14ac:dyDescent="0.35">
      <c r="A7" s="1"/>
      <c r="B7" s="6" t="s">
        <v>0</v>
      </c>
      <c r="C7" s="1"/>
      <c r="D7" s="1"/>
      <c r="E7" s="1"/>
      <c r="F7" s="1"/>
      <c r="G7" s="1"/>
      <c r="H7" s="1"/>
      <c r="I7" s="1"/>
      <c r="J7" s="1"/>
      <c r="M7" s="1"/>
      <c r="N7" s="1"/>
      <c r="O7" s="1"/>
      <c r="P7" s="1"/>
      <c r="Q7" s="1"/>
      <c r="R7" s="1"/>
    </row>
    <row r="8" spans="1:18" ht="15.75" thickBot="1" x14ac:dyDescent="0.3">
      <c r="A8" s="1"/>
      <c r="B8" s="1"/>
      <c r="C8" s="1"/>
      <c r="D8" s="1"/>
      <c r="E8" s="8" t="s">
        <v>1</v>
      </c>
      <c r="F8" s="7"/>
      <c r="G8" s="1"/>
      <c r="H8" s="1"/>
      <c r="I8" s="1"/>
      <c r="J8" s="1"/>
      <c r="K8" s="178" t="s">
        <v>145</v>
      </c>
      <c r="L8" s="178"/>
      <c r="M8" s="1"/>
      <c r="N8" s="1"/>
      <c r="O8" s="1"/>
      <c r="P8" s="177" t="s">
        <v>144</v>
      </c>
      <c r="Q8" s="177"/>
      <c r="R8" s="1"/>
    </row>
    <row r="9" spans="1:18" ht="15.75" thickBot="1" x14ac:dyDescent="0.3">
      <c r="A9" s="5" t="s">
        <v>2</v>
      </c>
      <c r="B9" s="2" t="s">
        <v>3</v>
      </c>
      <c r="C9" s="2" t="s">
        <v>4</v>
      </c>
      <c r="D9" s="3" t="s">
        <v>5</v>
      </c>
      <c r="E9" s="3" t="s">
        <v>6</v>
      </c>
      <c r="F9" s="175" t="s">
        <v>7</v>
      </c>
      <c r="G9" s="176"/>
      <c r="H9" s="175" t="s">
        <v>8</v>
      </c>
      <c r="I9" s="176"/>
      <c r="J9" s="9" t="s">
        <v>9</v>
      </c>
      <c r="K9" s="123" t="s">
        <v>13</v>
      </c>
      <c r="L9" s="123" t="s">
        <v>14</v>
      </c>
      <c r="M9" s="4" t="s">
        <v>10</v>
      </c>
      <c r="N9" s="4" t="s">
        <v>11</v>
      </c>
      <c r="O9" s="12" t="s">
        <v>12</v>
      </c>
      <c r="P9" s="10" t="s">
        <v>13</v>
      </c>
      <c r="Q9" s="10" t="s">
        <v>14</v>
      </c>
      <c r="R9" s="11" t="s">
        <v>15</v>
      </c>
    </row>
    <row r="10" spans="1:18" x14ac:dyDescent="0.25">
      <c r="A10" s="1">
        <v>9</v>
      </c>
      <c r="B10" s="1">
        <v>1</v>
      </c>
      <c r="C10" s="1" t="s">
        <v>18</v>
      </c>
      <c r="D10" s="126" t="s">
        <v>82</v>
      </c>
      <c r="E10" s="1" t="s">
        <v>130</v>
      </c>
      <c r="F10" s="1">
        <v>11</v>
      </c>
      <c r="G10" s="1">
        <v>17.73</v>
      </c>
      <c r="H10" s="1">
        <v>34</v>
      </c>
      <c r="I10" s="1">
        <v>45.09</v>
      </c>
      <c r="J10" s="127">
        <f>((H10*60)+I10)-((F10*60)+G10)</f>
        <v>1407.3600000000001</v>
      </c>
      <c r="K10" s="127">
        <f>ROUNDDOWN(J10/60,0)</f>
        <v>23</v>
      </c>
      <c r="L10" s="127">
        <f>(J10-K10*60)</f>
        <v>27.360000000000127</v>
      </c>
      <c r="M10" s="160">
        <v>32</v>
      </c>
      <c r="N10" s="127">
        <f>0.76+0.04*6.3</f>
        <v>1.012</v>
      </c>
      <c r="O10" s="127">
        <f>J10-N10</f>
        <v>1406.3480000000002</v>
      </c>
      <c r="P10" s="127">
        <f>ROUNDDOWN(O10/60,0)</f>
        <v>23</v>
      </c>
      <c r="Q10" s="127">
        <f>(O10-P10*60)</f>
        <v>26.348000000000184</v>
      </c>
      <c r="R10" s="128">
        <f>RANK(O10,$O$10:$O$14,1)</f>
        <v>1</v>
      </c>
    </row>
    <row r="11" spans="1:18" x14ac:dyDescent="0.25">
      <c r="A11" s="126">
        <v>11</v>
      </c>
      <c r="B11">
        <v>3</v>
      </c>
      <c r="C11" s="126" t="s">
        <v>16</v>
      </c>
      <c r="D11" s="126" t="s">
        <v>56</v>
      </c>
      <c r="E11" t="s">
        <v>118</v>
      </c>
      <c r="F11">
        <v>12</v>
      </c>
      <c r="G11">
        <v>34.479999999999997</v>
      </c>
      <c r="H11">
        <v>37</v>
      </c>
      <c r="I11">
        <v>53.78</v>
      </c>
      <c r="J11" s="127">
        <f>((H11*60)+I11)-((F11*60)+G11)</f>
        <v>1519.3000000000002</v>
      </c>
      <c r="K11" s="127">
        <f t="shared" ref="K11:K13" si="0">ROUNDDOWN(J11/60,0)</f>
        <v>25</v>
      </c>
      <c r="L11" s="127">
        <f t="shared" ref="L11:L13" si="1">(J11-K11*60)</f>
        <v>19.300000000000182</v>
      </c>
      <c r="M11" s="160" t="s">
        <v>120</v>
      </c>
      <c r="N11" s="127"/>
      <c r="O11" s="127">
        <f>J11-N11</f>
        <v>1519.3000000000002</v>
      </c>
      <c r="P11" s="127">
        <f>ROUNDDOWN(O11/60,0)</f>
        <v>25</v>
      </c>
      <c r="Q11" s="127">
        <f>(O11-P11*60)</f>
        <v>19.300000000000182</v>
      </c>
      <c r="R11" s="128">
        <f>RANK(O11,$O$10:$O$14,1)</f>
        <v>2</v>
      </c>
    </row>
    <row r="12" spans="1:18" x14ac:dyDescent="0.25">
      <c r="A12" s="126">
        <v>10</v>
      </c>
      <c r="B12">
        <v>2</v>
      </c>
      <c r="C12" s="126" t="s">
        <v>16</v>
      </c>
      <c r="D12" s="126" t="s">
        <v>85</v>
      </c>
      <c r="E12" t="s">
        <v>118</v>
      </c>
      <c r="F12">
        <v>12</v>
      </c>
      <c r="G12">
        <v>1.63</v>
      </c>
      <c r="H12">
        <v>37</v>
      </c>
      <c r="I12">
        <v>36.729999999999997</v>
      </c>
      <c r="J12" s="127">
        <f>((H12*60)+I12)-((F12*60)+G12)</f>
        <v>1535.1</v>
      </c>
      <c r="K12" s="127">
        <f t="shared" si="0"/>
        <v>25</v>
      </c>
      <c r="L12" s="127">
        <f t="shared" si="1"/>
        <v>35.099999999999909</v>
      </c>
      <c r="M12" s="160" t="s">
        <v>120</v>
      </c>
      <c r="N12" s="127"/>
      <c r="O12" s="127">
        <f>J12-N12</f>
        <v>1535.1</v>
      </c>
      <c r="P12" s="127">
        <f>ROUNDDOWN(O12/60,0)</f>
        <v>25</v>
      </c>
      <c r="Q12" s="127">
        <f>(O12-P12*60)</f>
        <v>35.099999999999909</v>
      </c>
      <c r="R12" s="128">
        <f>RANK(O12,$O$10:$O$14,1)</f>
        <v>3</v>
      </c>
    </row>
    <row r="13" spans="1:18" x14ac:dyDescent="0.25">
      <c r="A13" s="126">
        <v>12</v>
      </c>
      <c r="B13">
        <v>4</v>
      </c>
      <c r="C13" s="126" t="s">
        <v>18</v>
      </c>
      <c r="D13" s="126" t="s">
        <v>89</v>
      </c>
      <c r="E13" t="s">
        <v>131</v>
      </c>
      <c r="F13">
        <v>13</v>
      </c>
      <c r="G13">
        <v>13.38</v>
      </c>
      <c r="H13">
        <v>40</v>
      </c>
      <c r="I13">
        <v>38.409999999999997</v>
      </c>
      <c r="J13" s="127">
        <f>((H13*60)+I13)-((F13*60)+G13)</f>
        <v>1645.0299999999997</v>
      </c>
      <c r="K13" s="127">
        <f t="shared" si="0"/>
        <v>27</v>
      </c>
      <c r="L13" s="127">
        <f t="shared" si="1"/>
        <v>25.029999999999745</v>
      </c>
      <c r="M13" s="160">
        <v>40</v>
      </c>
      <c r="N13" s="127">
        <f>1.98+0.11*6.3</f>
        <v>2.673</v>
      </c>
      <c r="O13" s="127">
        <f>J13-N13</f>
        <v>1642.3569999999997</v>
      </c>
      <c r="P13" s="127">
        <f>ROUNDDOWN(O13/60,0)</f>
        <v>27</v>
      </c>
      <c r="Q13" s="127">
        <f>(O13-P13*60)</f>
        <v>22.356999999999744</v>
      </c>
      <c r="R13" s="128">
        <f>RANK(O13,$O$10:$O$14,1)</f>
        <v>4</v>
      </c>
    </row>
    <row r="14" spans="1:18" x14ac:dyDescent="0.25">
      <c r="M14" s="7"/>
    </row>
  </sheetData>
  <sortState ref="A10:R13">
    <sortCondition ref="R10:R13"/>
  </sortState>
  <mergeCells count="4">
    <mergeCell ref="F9:G9"/>
    <mergeCell ref="H9:I9"/>
    <mergeCell ref="K8:L8"/>
    <mergeCell ref="P8:Q8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2"/>
  <sheetViews>
    <sheetView workbookViewId="0">
      <selection activeCell="A7" sqref="A7:R12"/>
    </sheetView>
  </sheetViews>
  <sheetFormatPr defaultRowHeight="15" x14ac:dyDescent="0.25"/>
  <cols>
    <col min="1" max="1" width="5.85546875" style="126" customWidth="1"/>
    <col min="2" max="2" width="5.5703125" style="126" customWidth="1"/>
    <col min="3" max="3" width="6.5703125" style="126" customWidth="1"/>
    <col min="4" max="4" width="13.5703125" style="126" customWidth="1"/>
    <col min="5" max="5" width="9.140625" style="126"/>
    <col min="6" max="6" width="5.5703125" style="126" customWidth="1"/>
    <col min="7" max="7" width="4.5703125" style="126" customWidth="1"/>
    <col min="8" max="9" width="5.42578125" style="126" customWidth="1"/>
    <col min="10" max="10" width="12.28515625" style="126" customWidth="1"/>
    <col min="11" max="11" width="8" style="126" customWidth="1"/>
    <col min="12" max="12" width="12.28515625" style="126" customWidth="1"/>
    <col min="13" max="13" width="7" style="126" hidden="1" customWidth="1"/>
    <col min="14" max="14" width="10.5703125" style="126" customWidth="1"/>
    <col min="15" max="15" width="0" style="126" hidden="1" customWidth="1"/>
    <col min="16" max="16384" width="9.140625" style="126"/>
  </cols>
  <sheetData>
    <row r="7" spans="1:18" ht="21" x14ac:dyDescent="0.35">
      <c r="B7" s="70" t="s">
        <v>121</v>
      </c>
    </row>
    <row r="8" spans="1:18" ht="15.75" thickBot="1" x14ac:dyDescent="0.3">
      <c r="E8" s="8" t="s">
        <v>1</v>
      </c>
      <c r="F8" s="7"/>
      <c r="K8" s="177" t="s">
        <v>145</v>
      </c>
      <c r="L8" s="177"/>
      <c r="P8" s="177" t="s">
        <v>144</v>
      </c>
      <c r="Q8" s="177"/>
    </row>
    <row r="9" spans="1:18" ht="15.75" thickBot="1" x14ac:dyDescent="0.3">
      <c r="A9" s="120" t="s">
        <v>2</v>
      </c>
      <c r="B9" s="117" t="s">
        <v>3</v>
      </c>
      <c r="C9" s="117" t="s">
        <v>4</v>
      </c>
      <c r="D9" s="118" t="s">
        <v>5</v>
      </c>
      <c r="E9" s="118" t="s">
        <v>6</v>
      </c>
      <c r="F9" s="175" t="s">
        <v>7</v>
      </c>
      <c r="G9" s="176"/>
      <c r="H9" s="175" t="s">
        <v>8</v>
      </c>
      <c r="I9" s="176"/>
      <c r="J9" s="121" t="s">
        <v>9</v>
      </c>
      <c r="K9" s="123" t="s">
        <v>13</v>
      </c>
      <c r="L9" s="123" t="s">
        <v>14</v>
      </c>
      <c r="M9" s="119" t="s">
        <v>10</v>
      </c>
      <c r="N9" s="119" t="s">
        <v>11</v>
      </c>
      <c r="O9" s="12" t="s">
        <v>12</v>
      </c>
      <c r="P9" s="123" t="s">
        <v>13</v>
      </c>
      <c r="Q9" s="123" t="s">
        <v>14</v>
      </c>
      <c r="R9" s="124" t="s">
        <v>15</v>
      </c>
    </row>
    <row r="10" spans="1:18" x14ac:dyDescent="0.25">
      <c r="A10" s="126">
        <v>13</v>
      </c>
      <c r="B10" s="126">
        <v>1</v>
      </c>
      <c r="C10" s="126" t="s">
        <v>18</v>
      </c>
      <c r="D10" s="126" t="s">
        <v>92</v>
      </c>
      <c r="E10" s="126" t="s">
        <v>119</v>
      </c>
      <c r="F10" s="126">
        <v>13</v>
      </c>
      <c r="G10" s="126">
        <v>46.13</v>
      </c>
      <c r="H10" s="126">
        <v>40</v>
      </c>
      <c r="I10" s="126">
        <v>11.28</v>
      </c>
      <c r="J10" s="127">
        <f>((H10*60)+I10)-((F10*60)+G10)</f>
        <v>1585.15</v>
      </c>
      <c r="K10" s="127">
        <f>ROUNDDOWN(J10/60,0)</f>
        <v>26</v>
      </c>
      <c r="L10" s="127">
        <f>(J10-K10*60)</f>
        <v>25.150000000000091</v>
      </c>
      <c r="M10" s="160">
        <v>41</v>
      </c>
      <c r="N10" s="127">
        <f>3.7+0.17*6.3</f>
        <v>4.7709999999999999</v>
      </c>
      <c r="O10" s="127">
        <f>J10-N10</f>
        <v>1580.3790000000001</v>
      </c>
      <c r="P10" s="127">
        <f>ROUNDDOWN(O10/60,0)</f>
        <v>26</v>
      </c>
      <c r="Q10" s="127">
        <f>(O10-P10*60)</f>
        <v>20.379000000000133</v>
      </c>
      <c r="R10" s="128">
        <f>RANK(O10,$O$10:$O$13,1)</f>
        <v>1</v>
      </c>
    </row>
    <row r="11" spans="1:18" x14ac:dyDescent="0.25">
      <c r="A11" s="126">
        <v>54</v>
      </c>
      <c r="B11" s="126">
        <v>3</v>
      </c>
      <c r="C11" s="126" t="s">
        <v>18</v>
      </c>
      <c r="D11" s="126" t="s">
        <v>106</v>
      </c>
      <c r="E11" s="158" t="s">
        <v>119</v>
      </c>
      <c r="F11" s="126">
        <v>39</v>
      </c>
      <c r="G11" s="126">
        <v>41.55</v>
      </c>
      <c r="H11" s="126">
        <v>66</v>
      </c>
      <c r="I11" s="126">
        <v>30.33</v>
      </c>
      <c r="J11" s="127">
        <f>((H11*60)+I11)-((F11*60)+G11)</f>
        <v>1608.7799999999997</v>
      </c>
      <c r="K11" s="127">
        <f>ROUNDDOWN(J11/60,0)</f>
        <v>26</v>
      </c>
      <c r="L11" s="127">
        <f>(J11-K11*60)</f>
        <v>48.779999999999745</v>
      </c>
      <c r="M11" s="160">
        <v>44</v>
      </c>
      <c r="N11" s="127">
        <f>4.49+0.21*6.3</f>
        <v>5.8130000000000006</v>
      </c>
      <c r="O11" s="127">
        <f>J11-N11</f>
        <v>1602.9669999999996</v>
      </c>
      <c r="P11" s="127">
        <f>ROUNDDOWN(O11/60,0)</f>
        <v>26</v>
      </c>
      <c r="Q11" s="127">
        <f>(O11-P11*60)</f>
        <v>42.966999999999643</v>
      </c>
      <c r="R11" s="128">
        <f>RANK(O11,$O$10:$O$13,1)</f>
        <v>2</v>
      </c>
    </row>
    <row r="12" spans="1:18" x14ac:dyDescent="0.25">
      <c r="A12" s="126">
        <v>53</v>
      </c>
      <c r="B12" s="126">
        <v>2</v>
      </c>
      <c r="C12" s="126" t="s">
        <v>16</v>
      </c>
      <c r="D12" s="126" t="s">
        <v>112</v>
      </c>
      <c r="E12" s="126" t="s">
        <v>118</v>
      </c>
      <c r="F12" s="126">
        <v>38</v>
      </c>
      <c r="G12" s="126">
        <v>53.05</v>
      </c>
      <c r="H12" s="126">
        <v>66</v>
      </c>
      <c r="I12" s="126">
        <v>49.94</v>
      </c>
      <c r="J12" s="127">
        <f>((H12*60)+I12)-((F12*60)+G12)</f>
        <v>1676.8899999999999</v>
      </c>
      <c r="K12" s="127">
        <f>ROUNDDOWN(J12/60,0)</f>
        <v>27</v>
      </c>
      <c r="L12" s="127">
        <f>(J12-K12*60)</f>
        <v>56.889999999999873</v>
      </c>
      <c r="M12" s="159" t="s">
        <v>120</v>
      </c>
      <c r="N12" s="127"/>
      <c r="O12" s="127">
        <f>J12-N12</f>
        <v>1676.8899999999999</v>
      </c>
      <c r="P12" s="127">
        <f>ROUNDDOWN(O12/60,0)</f>
        <v>27</v>
      </c>
      <c r="Q12" s="127">
        <f>(O12-P12*60)</f>
        <v>56.889999999999873</v>
      </c>
      <c r="R12" s="128">
        <f>RANK(O12,$O$10:$O$13,1)</f>
        <v>3</v>
      </c>
    </row>
  </sheetData>
  <sortState ref="A10:R12">
    <sortCondition ref="R10:R12"/>
  </sortState>
  <mergeCells count="4">
    <mergeCell ref="F9:G9"/>
    <mergeCell ref="H9:I9"/>
    <mergeCell ref="K8:L8"/>
    <mergeCell ref="P8:Q8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8"/>
  <sheetViews>
    <sheetView workbookViewId="0">
      <selection activeCell="A7" sqref="A7:Q17"/>
    </sheetView>
  </sheetViews>
  <sheetFormatPr defaultRowHeight="15" x14ac:dyDescent="0.25"/>
  <cols>
    <col min="1" max="1" width="5.28515625" customWidth="1"/>
    <col min="2" max="2" width="5.5703125" customWidth="1"/>
    <col min="3" max="3" width="10.140625" customWidth="1"/>
    <col min="4" max="4" width="12.5703125" customWidth="1"/>
    <col min="5" max="5" width="5.42578125" customWidth="1"/>
    <col min="6" max="6" width="6.42578125" customWidth="1"/>
    <col min="7" max="7" width="5.28515625" customWidth="1"/>
    <col min="8" max="8" width="5.140625" customWidth="1"/>
    <col min="9" max="9" width="9.140625" customWidth="1"/>
    <col min="10" max="11" width="9.140625" style="126"/>
    <col min="12" max="12" width="9.140625" hidden="1" customWidth="1"/>
    <col min="14" max="14" width="0" hidden="1" customWidth="1"/>
  </cols>
  <sheetData>
    <row r="7" spans="1:17" ht="21.75" thickBot="1" x14ac:dyDescent="0.4">
      <c r="B7" s="70" t="s">
        <v>35</v>
      </c>
      <c r="J7" s="177" t="s">
        <v>145</v>
      </c>
      <c r="K7" s="177"/>
      <c r="O7" s="177" t="s">
        <v>144</v>
      </c>
      <c r="P7" s="177"/>
    </row>
    <row r="8" spans="1:17" ht="15.75" thickBot="1" x14ac:dyDescent="0.3">
      <c r="A8" s="79" t="s">
        <v>2</v>
      </c>
      <c r="B8" s="85" t="s">
        <v>3</v>
      </c>
      <c r="C8" s="76" t="s">
        <v>4</v>
      </c>
      <c r="D8" s="77" t="s">
        <v>5</v>
      </c>
      <c r="E8" s="175" t="s">
        <v>7</v>
      </c>
      <c r="F8" s="176"/>
      <c r="G8" s="175" t="s">
        <v>8</v>
      </c>
      <c r="H8" s="176"/>
      <c r="I8" s="80" t="s">
        <v>26</v>
      </c>
      <c r="J8" s="123" t="s">
        <v>13</v>
      </c>
      <c r="K8" s="123" t="s">
        <v>14</v>
      </c>
      <c r="L8" s="78" t="s">
        <v>10</v>
      </c>
      <c r="M8" s="78" t="s">
        <v>11</v>
      </c>
      <c r="N8" s="81" t="s">
        <v>12</v>
      </c>
      <c r="O8" s="82" t="s">
        <v>13</v>
      </c>
      <c r="P8" s="82" t="s">
        <v>14</v>
      </c>
      <c r="Q8" s="83" t="s">
        <v>15</v>
      </c>
    </row>
    <row r="9" spans="1:17" x14ac:dyDescent="0.25">
      <c r="A9" s="75">
        <v>14</v>
      </c>
      <c r="B9" s="75">
        <v>1</v>
      </c>
      <c r="C9" s="75" t="s">
        <v>19</v>
      </c>
      <c r="D9" s="126" t="s">
        <v>95</v>
      </c>
      <c r="E9" s="84">
        <v>14</v>
      </c>
      <c r="F9" s="165">
        <v>27.91</v>
      </c>
      <c r="G9" s="84">
        <v>41</v>
      </c>
      <c r="H9" s="84">
        <v>25.48</v>
      </c>
      <c r="I9" s="127">
        <f t="shared" ref="I9:I17" si="0">((G9*60)+H9)-((E9*60)+F9)</f>
        <v>1617.5700000000002</v>
      </c>
      <c r="J9" s="127">
        <f>ROUNDDOWN(I9/60,0)</f>
        <v>26</v>
      </c>
      <c r="K9" s="127">
        <f>(I9-J9*60)</f>
        <v>57.570000000000164</v>
      </c>
      <c r="L9" s="160">
        <v>63</v>
      </c>
      <c r="M9" s="127">
        <f>19.55*6.3</f>
        <v>123.16500000000001</v>
      </c>
      <c r="N9" s="127">
        <f t="shared" ref="N9:N17" si="1">I9-M9</f>
        <v>1494.4050000000002</v>
      </c>
      <c r="O9" s="127">
        <f t="shared" ref="O9:O17" si="2">ROUNDDOWN(N9/60,0)</f>
        <v>24</v>
      </c>
      <c r="P9" s="127">
        <f t="shared" ref="P9:P17" si="3">(N9-O9*60)</f>
        <v>54.4050000000002</v>
      </c>
      <c r="Q9" s="128">
        <f t="shared" ref="Q9:Q17" si="4">RANK(N9,$N$9:$N$17,1)</f>
        <v>1</v>
      </c>
    </row>
    <row r="10" spans="1:17" x14ac:dyDescent="0.25">
      <c r="A10" s="75">
        <v>29</v>
      </c>
      <c r="B10" s="75">
        <v>5</v>
      </c>
      <c r="C10" s="75" t="s">
        <v>24</v>
      </c>
      <c r="D10" s="75" t="s">
        <v>61</v>
      </c>
      <c r="E10" s="84">
        <v>18</v>
      </c>
      <c r="F10" s="84">
        <v>47.22</v>
      </c>
      <c r="G10" s="84">
        <v>43</v>
      </c>
      <c r="H10" s="84">
        <v>42.4</v>
      </c>
      <c r="I10" s="127">
        <f t="shared" si="0"/>
        <v>1495.18</v>
      </c>
      <c r="J10" s="127">
        <f t="shared" ref="J10:J17" si="5">ROUNDDOWN(I10/60,0)</f>
        <v>24</v>
      </c>
      <c r="K10" s="127">
        <f t="shared" ref="K10:K17" si="6">(I10-J10*60)</f>
        <v>55.180000000000064</v>
      </c>
      <c r="L10" s="160" t="s">
        <v>120</v>
      </c>
      <c r="M10" s="127"/>
      <c r="N10" s="127">
        <f t="shared" si="1"/>
        <v>1495.18</v>
      </c>
      <c r="O10" s="127">
        <f t="shared" si="2"/>
        <v>24</v>
      </c>
      <c r="P10" s="127">
        <f t="shared" si="3"/>
        <v>55.180000000000064</v>
      </c>
      <c r="Q10" s="128">
        <f t="shared" si="4"/>
        <v>2</v>
      </c>
    </row>
    <row r="11" spans="1:17" x14ac:dyDescent="0.25">
      <c r="A11" s="126">
        <v>27</v>
      </c>
      <c r="B11" s="75">
        <v>3</v>
      </c>
      <c r="C11" s="126" t="s">
        <v>53</v>
      </c>
      <c r="D11" s="126" t="s">
        <v>56</v>
      </c>
      <c r="E11" s="84">
        <v>16</v>
      </c>
      <c r="F11" s="84">
        <v>49.44</v>
      </c>
      <c r="G11" s="84">
        <v>42</v>
      </c>
      <c r="H11" s="84">
        <v>17.440000000000001</v>
      </c>
      <c r="I11" s="127">
        <f t="shared" si="0"/>
        <v>1528</v>
      </c>
      <c r="J11" s="127">
        <f t="shared" si="5"/>
        <v>25</v>
      </c>
      <c r="K11" s="127">
        <f t="shared" si="6"/>
        <v>28</v>
      </c>
      <c r="L11" s="160" t="s">
        <v>120</v>
      </c>
      <c r="M11" s="127"/>
      <c r="N11" s="127">
        <f t="shared" si="1"/>
        <v>1528</v>
      </c>
      <c r="O11" s="127">
        <f t="shared" si="2"/>
        <v>25</v>
      </c>
      <c r="P11" s="127">
        <f t="shared" si="3"/>
        <v>28</v>
      </c>
      <c r="Q11" s="128">
        <f t="shared" si="4"/>
        <v>3</v>
      </c>
    </row>
    <row r="12" spans="1:17" x14ac:dyDescent="0.25">
      <c r="A12" s="126">
        <v>31</v>
      </c>
      <c r="B12" s="126">
        <v>7</v>
      </c>
      <c r="C12" s="126" t="s">
        <v>19</v>
      </c>
      <c r="D12" s="126" t="s">
        <v>68</v>
      </c>
      <c r="E12" s="84">
        <v>20</v>
      </c>
      <c r="F12" s="84">
        <v>43.65</v>
      </c>
      <c r="G12" s="84">
        <v>46</v>
      </c>
      <c r="H12" s="84">
        <v>19.399999999999999</v>
      </c>
      <c r="I12" s="127">
        <f t="shared" si="0"/>
        <v>1535.75</v>
      </c>
      <c r="J12" s="127">
        <f t="shared" si="5"/>
        <v>25</v>
      </c>
      <c r="K12" s="127">
        <f t="shared" si="6"/>
        <v>35.75</v>
      </c>
      <c r="L12" s="160" t="s">
        <v>120</v>
      </c>
      <c r="M12" s="127"/>
      <c r="N12" s="127">
        <f t="shared" si="1"/>
        <v>1535.75</v>
      </c>
      <c r="O12" s="127">
        <f t="shared" si="2"/>
        <v>25</v>
      </c>
      <c r="P12" s="127">
        <f t="shared" si="3"/>
        <v>35.75</v>
      </c>
      <c r="Q12" s="128">
        <f t="shared" si="4"/>
        <v>4</v>
      </c>
    </row>
    <row r="13" spans="1:17" x14ac:dyDescent="0.25">
      <c r="A13" s="126">
        <v>28</v>
      </c>
      <c r="B13" s="158">
        <v>4</v>
      </c>
      <c r="C13" s="126" t="s">
        <v>19</v>
      </c>
      <c r="D13" s="126" t="s">
        <v>41</v>
      </c>
      <c r="E13" s="84">
        <v>17</v>
      </c>
      <c r="F13" s="84">
        <v>52.87</v>
      </c>
      <c r="G13" s="84">
        <v>44</v>
      </c>
      <c r="H13" s="84">
        <v>51.3</v>
      </c>
      <c r="I13" s="127">
        <f t="shared" si="0"/>
        <v>1618.4300000000003</v>
      </c>
      <c r="J13" s="127">
        <f t="shared" si="5"/>
        <v>26</v>
      </c>
      <c r="K13" s="127">
        <f t="shared" si="6"/>
        <v>58.430000000000291</v>
      </c>
      <c r="L13" s="160" t="s">
        <v>120</v>
      </c>
      <c r="M13" s="127"/>
      <c r="N13" s="127">
        <f t="shared" si="1"/>
        <v>1618.4300000000003</v>
      </c>
      <c r="O13" s="127">
        <f t="shared" si="2"/>
        <v>26</v>
      </c>
      <c r="P13" s="127">
        <f t="shared" si="3"/>
        <v>58.430000000000291</v>
      </c>
      <c r="Q13" s="128">
        <f t="shared" si="4"/>
        <v>5</v>
      </c>
    </row>
    <row r="14" spans="1:17" x14ac:dyDescent="0.25">
      <c r="A14" s="126">
        <v>26</v>
      </c>
      <c r="B14" s="126">
        <v>2</v>
      </c>
      <c r="C14" s="126" t="s">
        <v>18</v>
      </c>
      <c r="D14" s="126" t="s">
        <v>36</v>
      </c>
      <c r="E14" s="84">
        <v>15</v>
      </c>
      <c r="F14" s="84">
        <v>50.5</v>
      </c>
      <c r="G14" s="84">
        <v>43</v>
      </c>
      <c r="H14" s="84">
        <v>9.65</v>
      </c>
      <c r="I14" s="127">
        <f t="shared" si="0"/>
        <v>1639.15</v>
      </c>
      <c r="J14" s="127">
        <f t="shared" si="5"/>
        <v>27</v>
      </c>
      <c r="K14" s="127">
        <f t="shared" si="6"/>
        <v>19.150000000000091</v>
      </c>
      <c r="L14" s="160">
        <v>39</v>
      </c>
      <c r="M14" s="127">
        <f>1.82*6.3</f>
        <v>11.465999999999999</v>
      </c>
      <c r="N14" s="127">
        <f t="shared" si="1"/>
        <v>1627.6840000000002</v>
      </c>
      <c r="O14" s="127">
        <f t="shared" si="2"/>
        <v>27</v>
      </c>
      <c r="P14" s="127">
        <f t="shared" si="3"/>
        <v>7.6840000000001965</v>
      </c>
      <c r="Q14" s="128">
        <f t="shared" si="4"/>
        <v>6</v>
      </c>
    </row>
    <row r="15" spans="1:17" x14ac:dyDescent="0.25">
      <c r="A15" s="126">
        <v>33</v>
      </c>
      <c r="B15" s="126">
        <v>9</v>
      </c>
      <c r="C15" s="126" t="s">
        <v>19</v>
      </c>
      <c r="D15" s="126" t="s">
        <v>73</v>
      </c>
      <c r="E15" s="84">
        <v>22</v>
      </c>
      <c r="F15" s="84">
        <v>33.049999999999997</v>
      </c>
      <c r="G15" s="84">
        <v>49</v>
      </c>
      <c r="H15" s="84">
        <v>43.97</v>
      </c>
      <c r="I15" s="127">
        <f t="shared" si="0"/>
        <v>1630.9199999999998</v>
      </c>
      <c r="J15" s="127">
        <f t="shared" si="5"/>
        <v>27</v>
      </c>
      <c r="K15" s="127">
        <f t="shared" si="6"/>
        <v>10.919999999999845</v>
      </c>
      <c r="L15" s="160" t="s">
        <v>120</v>
      </c>
      <c r="M15" s="127"/>
      <c r="N15" s="127">
        <f t="shared" si="1"/>
        <v>1630.9199999999998</v>
      </c>
      <c r="O15" s="127">
        <f t="shared" si="2"/>
        <v>27</v>
      </c>
      <c r="P15" s="127">
        <f t="shared" si="3"/>
        <v>10.919999999999845</v>
      </c>
      <c r="Q15" s="128">
        <f t="shared" si="4"/>
        <v>7</v>
      </c>
    </row>
    <row r="16" spans="1:17" x14ac:dyDescent="0.25">
      <c r="A16" s="126">
        <v>30</v>
      </c>
      <c r="B16" s="158">
        <v>6</v>
      </c>
      <c r="C16" s="126" t="s">
        <v>24</v>
      </c>
      <c r="D16" s="126" t="s">
        <v>64</v>
      </c>
      <c r="E16" s="107">
        <v>19</v>
      </c>
      <c r="F16" s="107">
        <v>49.4</v>
      </c>
      <c r="G16" s="107">
        <v>47</v>
      </c>
      <c r="H16" s="107">
        <v>9.5500000000000007</v>
      </c>
      <c r="I16" s="127">
        <f t="shared" si="0"/>
        <v>1640.15</v>
      </c>
      <c r="J16" s="127">
        <f t="shared" si="5"/>
        <v>27</v>
      </c>
      <c r="K16" s="127">
        <f t="shared" si="6"/>
        <v>20.150000000000091</v>
      </c>
      <c r="L16" s="160" t="s">
        <v>120</v>
      </c>
      <c r="M16" s="127"/>
      <c r="N16" s="127">
        <f t="shared" si="1"/>
        <v>1640.15</v>
      </c>
      <c r="O16" s="127">
        <f t="shared" si="2"/>
        <v>27</v>
      </c>
      <c r="P16" s="127">
        <f t="shared" si="3"/>
        <v>20.150000000000091</v>
      </c>
      <c r="Q16" s="128">
        <f t="shared" si="4"/>
        <v>8</v>
      </c>
    </row>
    <row r="17" spans="1:17" x14ac:dyDescent="0.25">
      <c r="A17" s="126">
        <v>32</v>
      </c>
      <c r="B17" s="158">
        <v>8</v>
      </c>
      <c r="C17" s="126" t="s">
        <v>24</v>
      </c>
      <c r="D17" s="126" t="s">
        <v>70</v>
      </c>
      <c r="E17" s="107">
        <v>21</v>
      </c>
      <c r="F17" s="107">
        <v>43.65</v>
      </c>
      <c r="G17" s="107">
        <v>49</v>
      </c>
      <c r="H17" s="107">
        <v>51.72</v>
      </c>
      <c r="I17" s="127">
        <f t="shared" si="0"/>
        <v>1688.0699999999997</v>
      </c>
      <c r="J17" s="127">
        <f t="shared" si="5"/>
        <v>28</v>
      </c>
      <c r="K17" s="127">
        <f t="shared" si="6"/>
        <v>8.069999999999709</v>
      </c>
      <c r="L17" s="160" t="s">
        <v>120</v>
      </c>
      <c r="M17" s="127"/>
      <c r="N17" s="127">
        <f t="shared" si="1"/>
        <v>1688.0699999999997</v>
      </c>
      <c r="O17" s="127">
        <f t="shared" si="2"/>
        <v>28</v>
      </c>
      <c r="P17" s="127">
        <f t="shared" si="3"/>
        <v>8.069999999999709</v>
      </c>
      <c r="Q17" s="128">
        <f t="shared" si="4"/>
        <v>9</v>
      </c>
    </row>
    <row r="18" spans="1:17" x14ac:dyDescent="0.25">
      <c r="A18" s="126"/>
    </row>
  </sheetData>
  <sortState ref="A9:Q17">
    <sortCondition ref="Q9:Q17"/>
  </sortState>
  <mergeCells count="4">
    <mergeCell ref="E8:F8"/>
    <mergeCell ref="G8:H8"/>
    <mergeCell ref="O7:P7"/>
    <mergeCell ref="J7:K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9"/>
  <sheetViews>
    <sheetView workbookViewId="0">
      <selection activeCell="A7" sqref="A7:Q16"/>
    </sheetView>
  </sheetViews>
  <sheetFormatPr defaultRowHeight="15" x14ac:dyDescent="0.25"/>
  <cols>
    <col min="1" max="1" width="5.140625" customWidth="1"/>
    <col min="2" max="2" width="5.85546875" customWidth="1"/>
    <col min="4" max="4" width="11.5703125" customWidth="1"/>
    <col min="5" max="5" width="5.5703125" customWidth="1"/>
    <col min="6" max="6" width="5.85546875" customWidth="1"/>
    <col min="7" max="7" width="5.5703125" customWidth="1"/>
    <col min="8" max="8" width="6" customWidth="1"/>
    <col min="9" max="9" width="9.140625" hidden="1" customWidth="1"/>
    <col min="10" max="11" width="9.140625" style="126" customWidth="1"/>
    <col min="12" max="12" width="9.140625" hidden="1" customWidth="1"/>
    <col min="14" max="14" width="9.140625" hidden="1" customWidth="1"/>
  </cols>
  <sheetData>
    <row r="7" spans="1:17" ht="21" x14ac:dyDescent="0.35">
      <c r="A7" s="43"/>
      <c r="B7" s="48" t="s">
        <v>27</v>
      </c>
      <c r="C7" s="43"/>
      <c r="D7" s="43"/>
      <c r="E7" s="43"/>
      <c r="F7" s="43"/>
      <c r="G7" s="43"/>
      <c r="H7" s="43"/>
      <c r="I7" s="43"/>
      <c r="L7" s="43"/>
      <c r="M7" s="43"/>
      <c r="N7" s="43"/>
      <c r="O7" s="43"/>
      <c r="P7" s="43"/>
      <c r="Q7" s="43"/>
    </row>
    <row r="8" spans="1:17" ht="15.75" thickBot="1" x14ac:dyDescent="0.3">
      <c r="A8" s="43"/>
      <c r="B8" s="43"/>
      <c r="C8" s="43"/>
      <c r="D8" s="43"/>
      <c r="E8" s="43"/>
      <c r="F8" s="43"/>
      <c r="G8" s="43"/>
      <c r="H8" s="43"/>
      <c r="I8" s="43"/>
      <c r="J8" s="177" t="s">
        <v>145</v>
      </c>
      <c r="K8" s="177"/>
      <c r="L8" s="43"/>
      <c r="M8" s="43"/>
      <c r="N8" s="43"/>
      <c r="O8" s="177" t="s">
        <v>144</v>
      </c>
      <c r="P8" s="177"/>
      <c r="Q8" s="43"/>
    </row>
    <row r="9" spans="1:17" ht="15.75" thickBot="1" x14ac:dyDescent="0.3">
      <c r="A9" s="47" t="s">
        <v>2</v>
      </c>
      <c r="B9" s="54" t="s">
        <v>3</v>
      </c>
      <c r="C9" s="44" t="s">
        <v>4</v>
      </c>
      <c r="D9" s="45" t="s">
        <v>5</v>
      </c>
      <c r="E9" s="175" t="s">
        <v>7</v>
      </c>
      <c r="F9" s="176"/>
      <c r="G9" s="175" t="s">
        <v>8</v>
      </c>
      <c r="H9" s="176"/>
      <c r="I9" s="49" t="s">
        <v>26</v>
      </c>
      <c r="J9" s="123" t="s">
        <v>13</v>
      </c>
      <c r="K9" s="123" t="s">
        <v>14</v>
      </c>
      <c r="L9" s="46" t="s">
        <v>10</v>
      </c>
      <c r="M9" s="46" t="s">
        <v>11</v>
      </c>
      <c r="N9" s="50" t="s">
        <v>117</v>
      </c>
      <c r="O9" s="51" t="s">
        <v>13</v>
      </c>
      <c r="P9" s="51" t="s">
        <v>14</v>
      </c>
      <c r="Q9" s="52" t="s">
        <v>15</v>
      </c>
    </row>
    <row r="10" spans="1:17" x14ac:dyDescent="0.25">
      <c r="A10" s="43">
        <v>20</v>
      </c>
      <c r="B10" s="158">
        <v>6</v>
      </c>
      <c r="C10" s="43" t="s">
        <v>18</v>
      </c>
      <c r="D10" s="43" t="s">
        <v>101</v>
      </c>
      <c r="E10" s="53">
        <v>17</v>
      </c>
      <c r="F10" s="53">
        <v>22.7</v>
      </c>
      <c r="G10" s="53">
        <v>46</v>
      </c>
      <c r="H10" s="53">
        <v>6.73</v>
      </c>
      <c r="I10" s="127">
        <f t="shared" ref="I10:I16" si="0">((G10*60)+H10)-((E10*60)+F10)</f>
        <v>1724.03</v>
      </c>
      <c r="J10" s="127">
        <f>ROUNDDOWN(I10/60,0)</f>
        <v>28</v>
      </c>
      <c r="K10" s="127">
        <f>(I10-J10*60)</f>
        <v>44.029999999999973</v>
      </c>
      <c r="L10" s="7">
        <f>'Race Draw'!D35</f>
        <v>54</v>
      </c>
      <c r="M10" s="43">
        <f>14.52*6.3</f>
        <v>91.475999999999999</v>
      </c>
      <c r="N10" s="127">
        <f t="shared" ref="N10:N16" si="1">I10-M10</f>
        <v>1632.5540000000001</v>
      </c>
      <c r="O10" s="127">
        <f t="shared" ref="O10:O16" si="2">ROUNDDOWN(N10/60,0)</f>
        <v>27</v>
      </c>
      <c r="P10" s="127">
        <f t="shared" ref="P10:P16" si="3">(N10-O10*60)</f>
        <v>12.554000000000087</v>
      </c>
      <c r="Q10" s="128">
        <f t="shared" ref="Q10:Q16" si="4">RANK(N10,$N$9:$N$16,1)</f>
        <v>1</v>
      </c>
    </row>
    <row r="11" spans="1:17" x14ac:dyDescent="0.25">
      <c r="A11" s="126">
        <v>15</v>
      </c>
      <c r="B11" s="43">
        <v>1</v>
      </c>
      <c r="C11" s="126" t="s">
        <v>19</v>
      </c>
      <c r="D11" s="126" t="s">
        <v>98</v>
      </c>
      <c r="E11" s="53">
        <v>14</v>
      </c>
      <c r="F11" s="53">
        <v>58.63</v>
      </c>
      <c r="G11" s="53">
        <v>42</v>
      </c>
      <c r="H11" s="53">
        <v>48.59</v>
      </c>
      <c r="I11" s="127">
        <f t="shared" si="0"/>
        <v>1669.96</v>
      </c>
      <c r="J11" s="127">
        <f t="shared" ref="J11:J16" si="5">ROUNDDOWN(I11/60,0)</f>
        <v>27</v>
      </c>
      <c r="K11" s="127">
        <f t="shared" ref="K11:K16" si="6">(I11-J11*60)</f>
        <v>49.960000000000036</v>
      </c>
      <c r="L11" s="7">
        <f>'Race Draw'!D30</f>
        <v>45</v>
      </c>
      <c r="M11" s="43">
        <f>4.75*6.3</f>
        <v>29.925000000000001</v>
      </c>
      <c r="N11" s="127">
        <f t="shared" si="1"/>
        <v>1640.0350000000001</v>
      </c>
      <c r="O11" s="127">
        <f t="shared" si="2"/>
        <v>27</v>
      </c>
      <c r="P11" s="127">
        <f t="shared" si="3"/>
        <v>20.035000000000082</v>
      </c>
      <c r="Q11" s="128">
        <f t="shared" si="4"/>
        <v>2</v>
      </c>
    </row>
    <row r="12" spans="1:17" x14ac:dyDescent="0.25">
      <c r="A12" s="126">
        <v>16</v>
      </c>
      <c r="B12" s="126">
        <v>2</v>
      </c>
      <c r="C12" s="126" t="s">
        <v>18</v>
      </c>
      <c r="D12" s="126" t="s">
        <v>28</v>
      </c>
      <c r="E12" s="53">
        <v>15</v>
      </c>
      <c r="F12" s="53">
        <v>21.38</v>
      </c>
      <c r="G12" s="53">
        <v>43</v>
      </c>
      <c r="H12" s="53">
        <v>23.56</v>
      </c>
      <c r="I12" s="127">
        <f t="shared" si="0"/>
        <v>1682.1799999999998</v>
      </c>
      <c r="J12" s="127">
        <f t="shared" si="5"/>
        <v>28</v>
      </c>
      <c r="K12" s="127">
        <f t="shared" si="6"/>
        <v>2.1799999999998363</v>
      </c>
      <c r="L12" s="7">
        <f>'Race Draw'!D31</f>
        <v>43</v>
      </c>
      <c r="M12" s="43">
        <f>4.22*6.3</f>
        <v>26.585999999999999</v>
      </c>
      <c r="N12" s="127">
        <f t="shared" si="1"/>
        <v>1655.5939999999998</v>
      </c>
      <c r="O12" s="127">
        <f t="shared" si="2"/>
        <v>27</v>
      </c>
      <c r="P12" s="127">
        <f t="shared" si="3"/>
        <v>35.593999999999824</v>
      </c>
      <c r="Q12" s="128">
        <f t="shared" si="4"/>
        <v>3</v>
      </c>
    </row>
    <row r="13" spans="1:17" x14ac:dyDescent="0.25">
      <c r="A13" s="126">
        <v>21</v>
      </c>
      <c r="B13" s="126">
        <v>7</v>
      </c>
      <c r="C13" s="126" t="s">
        <v>19</v>
      </c>
      <c r="D13" s="126" t="s">
        <v>38</v>
      </c>
      <c r="E13" s="53">
        <v>18</v>
      </c>
      <c r="F13" s="53">
        <v>11.16</v>
      </c>
      <c r="G13" s="53">
        <v>49</v>
      </c>
      <c r="H13" s="53">
        <v>35.630000000000003</v>
      </c>
      <c r="I13" s="127">
        <f t="shared" si="0"/>
        <v>1884.47</v>
      </c>
      <c r="J13" s="127">
        <f t="shared" si="5"/>
        <v>31</v>
      </c>
      <c r="K13" s="127">
        <f t="shared" si="6"/>
        <v>24.470000000000027</v>
      </c>
      <c r="L13" s="7">
        <f>'Race Draw'!D37</f>
        <v>62</v>
      </c>
      <c r="M13" s="43">
        <f>31.42*6.3</f>
        <v>197.946</v>
      </c>
      <c r="N13" s="127">
        <f t="shared" si="1"/>
        <v>1686.5240000000001</v>
      </c>
      <c r="O13" s="127">
        <f t="shared" si="2"/>
        <v>28</v>
      </c>
      <c r="P13" s="127">
        <f t="shared" si="3"/>
        <v>6.5240000000001146</v>
      </c>
      <c r="Q13" s="128">
        <f t="shared" si="4"/>
        <v>4</v>
      </c>
    </row>
    <row r="14" spans="1:17" x14ac:dyDescent="0.25">
      <c r="A14" s="126">
        <v>17</v>
      </c>
      <c r="B14" s="126">
        <v>3</v>
      </c>
      <c r="C14" s="126" t="s">
        <v>16</v>
      </c>
      <c r="D14" s="126" t="s">
        <v>30</v>
      </c>
      <c r="E14" s="53">
        <v>16</v>
      </c>
      <c r="F14" s="53">
        <v>5.16</v>
      </c>
      <c r="G14" s="53">
        <v>45</v>
      </c>
      <c r="H14" s="53">
        <v>18.48</v>
      </c>
      <c r="I14" s="127">
        <f t="shared" si="0"/>
        <v>1753.3200000000002</v>
      </c>
      <c r="J14" s="127">
        <f t="shared" si="5"/>
        <v>29</v>
      </c>
      <c r="K14" s="127">
        <f t="shared" si="6"/>
        <v>13.320000000000164</v>
      </c>
      <c r="L14" s="7" t="s">
        <v>120</v>
      </c>
      <c r="M14" s="43"/>
      <c r="N14" s="127">
        <f t="shared" si="1"/>
        <v>1753.3200000000002</v>
      </c>
      <c r="O14" s="127">
        <f t="shared" si="2"/>
        <v>29</v>
      </c>
      <c r="P14" s="127">
        <f t="shared" si="3"/>
        <v>13.320000000000164</v>
      </c>
      <c r="Q14" s="128">
        <f t="shared" si="4"/>
        <v>5</v>
      </c>
    </row>
    <row r="15" spans="1:17" x14ac:dyDescent="0.25">
      <c r="A15" s="126">
        <v>19</v>
      </c>
      <c r="B15" s="126">
        <v>5</v>
      </c>
      <c r="C15" s="126" t="s">
        <v>19</v>
      </c>
      <c r="D15" s="126" t="s">
        <v>100</v>
      </c>
      <c r="E15" s="53">
        <v>16</v>
      </c>
      <c r="F15" s="53">
        <v>52.13</v>
      </c>
      <c r="G15" s="53">
        <v>47</v>
      </c>
      <c r="H15" s="53">
        <v>39.89</v>
      </c>
      <c r="I15" s="127">
        <f t="shared" si="0"/>
        <v>1847.7599999999998</v>
      </c>
      <c r="J15" s="127">
        <f t="shared" si="5"/>
        <v>30</v>
      </c>
      <c r="K15" s="127">
        <f t="shared" si="6"/>
        <v>47.759999999999764</v>
      </c>
      <c r="L15" s="7" t="s">
        <v>120</v>
      </c>
      <c r="M15" s="43"/>
      <c r="N15" s="127">
        <f t="shared" si="1"/>
        <v>1847.7599999999998</v>
      </c>
      <c r="O15" s="127">
        <f t="shared" si="2"/>
        <v>30</v>
      </c>
      <c r="P15" s="127">
        <f t="shared" si="3"/>
        <v>47.759999999999764</v>
      </c>
      <c r="Q15" s="128">
        <f t="shared" si="4"/>
        <v>6</v>
      </c>
    </row>
    <row r="16" spans="1:17" x14ac:dyDescent="0.25">
      <c r="A16" s="126">
        <v>18</v>
      </c>
      <c r="B16" s="158">
        <v>4</v>
      </c>
      <c r="C16" s="126" t="s">
        <v>19</v>
      </c>
      <c r="D16" s="126" t="s">
        <v>41</v>
      </c>
      <c r="E16" s="53">
        <v>16</v>
      </c>
      <c r="F16" s="53">
        <v>23.88</v>
      </c>
      <c r="G16" s="53">
        <v>47</v>
      </c>
      <c r="H16" s="53">
        <v>12.34</v>
      </c>
      <c r="I16" s="127">
        <f t="shared" si="0"/>
        <v>1848.46</v>
      </c>
      <c r="J16" s="127">
        <f t="shared" si="5"/>
        <v>30</v>
      </c>
      <c r="K16" s="127">
        <f t="shared" si="6"/>
        <v>48.460000000000036</v>
      </c>
      <c r="L16" s="7" t="s">
        <v>120</v>
      </c>
      <c r="M16" s="43"/>
      <c r="N16" s="127">
        <f t="shared" si="1"/>
        <v>1848.46</v>
      </c>
      <c r="O16" s="127">
        <f t="shared" si="2"/>
        <v>30</v>
      </c>
      <c r="P16" s="127">
        <f t="shared" si="3"/>
        <v>48.460000000000036</v>
      </c>
      <c r="Q16" s="128">
        <f t="shared" si="4"/>
        <v>7</v>
      </c>
    </row>
    <row r="17" spans="1:17" x14ac:dyDescent="0.25">
      <c r="A17" s="126"/>
      <c r="B17" s="43"/>
      <c r="C17" s="43"/>
      <c r="D17" s="43"/>
      <c r="E17" s="53"/>
      <c r="F17" s="53"/>
      <c r="G17" s="53"/>
      <c r="H17" s="53"/>
      <c r="I17" s="43"/>
      <c r="L17" s="43"/>
      <c r="M17" s="43"/>
      <c r="N17" s="92"/>
      <c r="O17" s="92"/>
      <c r="P17" s="92"/>
      <c r="Q17" s="92"/>
    </row>
    <row r="18" spans="1:17" x14ac:dyDescent="0.25">
      <c r="A18" s="126"/>
    </row>
    <row r="19" spans="1:17" x14ac:dyDescent="0.25">
      <c r="A19" s="126"/>
    </row>
  </sheetData>
  <sortState ref="A10:Q15">
    <sortCondition ref="Q10:Q16"/>
  </sortState>
  <mergeCells count="4">
    <mergeCell ref="E9:F9"/>
    <mergeCell ref="G9:H9"/>
    <mergeCell ref="J8:K8"/>
    <mergeCell ref="O8:P8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4"/>
  <sheetViews>
    <sheetView workbookViewId="0">
      <selection activeCell="A7" sqref="A7:Q14"/>
    </sheetView>
  </sheetViews>
  <sheetFormatPr defaultRowHeight="15" x14ac:dyDescent="0.25"/>
  <cols>
    <col min="1" max="1" width="5.7109375" customWidth="1"/>
    <col min="2" max="2" width="6.140625" customWidth="1"/>
    <col min="3" max="3" width="9.140625" customWidth="1"/>
    <col min="4" max="4" width="11.42578125" customWidth="1"/>
    <col min="5" max="5" width="5" customWidth="1"/>
    <col min="6" max="6" width="4.5703125" customWidth="1"/>
    <col min="7" max="8" width="5.28515625" customWidth="1"/>
    <col min="9" max="9" width="9.140625" customWidth="1"/>
    <col min="10" max="11" width="9.140625" style="126"/>
    <col min="12" max="12" width="9.140625" hidden="1" customWidth="1"/>
    <col min="14" max="14" width="0" hidden="1" customWidth="1"/>
  </cols>
  <sheetData>
    <row r="7" spans="1:17" ht="21" x14ac:dyDescent="0.35">
      <c r="A7" s="65"/>
      <c r="B7" s="70" t="s">
        <v>34</v>
      </c>
      <c r="C7" s="65"/>
      <c r="D7" s="65"/>
      <c r="E7" s="65"/>
      <c r="F7" s="65"/>
      <c r="G7" s="65"/>
      <c r="H7" s="65"/>
      <c r="I7" s="65"/>
      <c r="L7" s="65"/>
      <c r="M7" s="65"/>
      <c r="N7" s="65"/>
      <c r="O7" s="65"/>
      <c r="P7" s="65"/>
      <c r="Q7" s="65"/>
    </row>
    <row r="8" spans="1:17" ht="15.75" thickBot="1" x14ac:dyDescent="0.3">
      <c r="A8" s="65"/>
      <c r="B8" s="65"/>
      <c r="C8" s="65"/>
      <c r="D8" s="65"/>
      <c r="E8" s="65"/>
      <c r="F8" s="65"/>
      <c r="G8" s="65"/>
      <c r="H8" s="65"/>
      <c r="I8" s="65"/>
      <c r="J8" s="177" t="s">
        <v>145</v>
      </c>
      <c r="K8" s="177"/>
      <c r="L8" s="65"/>
      <c r="M8" s="65"/>
      <c r="N8" s="65"/>
      <c r="O8" s="65" t="s">
        <v>144</v>
      </c>
      <c r="P8" s="65"/>
      <c r="Q8" s="65"/>
    </row>
    <row r="9" spans="1:17" ht="15.75" thickBot="1" x14ac:dyDescent="0.3">
      <c r="A9" s="69" t="s">
        <v>2</v>
      </c>
      <c r="B9" s="66" t="s">
        <v>3</v>
      </c>
      <c r="C9" s="66" t="s">
        <v>4</v>
      </c>
      <c r="D9" s="67" t="s">
        <v>5</v>
      </c>
      <c r="E9" s="175" t="s">
        <v>7</v>
      </c>
      <c r="F9" s="176"/>
      <c r="G9" s="175" t="s">
        <v>8</v>
      </c>
      <c r="H9" s="176"/>
      <c r="I9" s="71" t="s">
        <v>9</v>
      </c>
      <c r="J9" s="123" t="s">
        <v>13</v>
      </c>
      <c r="K9" s="123" t="s">
        <v>14</v>
      </c>
      <c r="L9" s="68" t="s">
        <v>10</v>
      </c>
      <c r="M9" s="68" t="s">
        <v>11</v>
      </c>
      <c r="N9" s="72" t="s">
        <v>117</v>
      </c>
      <c r="O9" s="73" t="s">
        <v>13</v>
      </c>
      <c r="P9" s="73" t="s">
        <v>14</v>
      </c>
      <c r="Q9" s="74" t="s">
        <v>15</v>
      </c>
    </row>
    <row r="10" spans="1:17" x14ac:dyDescent="0.25">
      <c r="A10" s="65">
        <v>23</v>
      </c>
      <c r="B10" s="126">
        <v>2</v>
      </c>
      <c r="C10" s="65" t="s">
        <v>18</v>
      </c>
      <c r="D10" s="65" t="s">
        <v>107</v>
      </c>
      <c r="E10" s="65">
        <v>32</v>
      </c>
      <c r="F10" s="65">
        <v>31.3</v>
      </c>
      <c r="G10" s="65">
        <v>64</v>
      </c>
      <c r="H10" s="65">
        <v>49.5</v>
      </c>
      <c r="I10" s="127">
        <f>((G10*60)+H10)-((E10*60)+F10)</f>
        <v>1938.2</v>
      </c>
      <c r="J10" s="127">
        <f>ROUNDDOWN(I10/60,0)</f>
        <v>32</v>
      </c>
      <c r="K10" s="127">
        <f>(I10-J10*60)</f>
        <v>18.200000000000045</v>
      </c>
      <c r="L10" s="7">
        <v>61</v>
      </c>
      <c r="M10" s="65">
        <f>31.3*6.3</f>
        <v>197.19</v>
      </c>
      <c r="N10" s="127">
        <f>I10-M10</f>
        <v>1741.01</v>
      </c>
      <c r="O10" s="127">
        <f>ROUNDDOWN(N10/60,0)</f>
        <v>29</v>
      </c>
      <c r="P10" s="127">
        <f>(N10-O10*60)</f>
        <v>1.0099999999999909</v>
      </c>
      <c r="Q10" s="128">
        <f>RANK(N10,$N$10:$N$16,1)</f>
        <v>1</v>
      </c>
    </row>
    <row r="11" spans="1:17" x14ac:dyDescent="0.25">
      <c r="A11" s="126">
        <v>22</v>
      </c>
      <c r="B11" s="65">
        <v>1</v>
      </c>
      <c r="C11" s="126" t="s">
        <v>19</v>
      </c>
      <c r="D11" s="126" t="s">
        <v>103</v>
      </c>
      <c r="E11" s="65">
        <v>18</v>
      </c>
      <c r="F11" s="65">
        <v>25.84</v>
      </c>
      <c r="G11" s="65">
        <v>49</v>
      </c>
      <c r="H11" s="65">
        <v>51.23</v>
      </c>
      <c r="I11" s="127">
        <f>((G11*60)+H11)-((E11*60)+F11)</f>
        <v>1885.39</v>
      </c>
      <c r="J11" s="127">
        <f>ROUNDDOWN(I11/60,0)</f>
        <v>31</v>
      </c>
      <c r="K11" s="127">
        <f>(I11-J11*60)</f>
        <v>25.3900000000001</v>
      </c>
      <c r="L11" s="7">
        <v>54</v>
      </c>
      <c r="M11" s="65">
        <f>15.51*6.3</f>
        <v>97.712999999999994</v>
      </c>
      <c r="N11" s="127">
        <f>I11-M11</f>
        <v>1787.6770000000001</v>
      </c>
      <c r="O11" s="127">
        <f>ROUNDDOWN(N11/60,0)</f>
        <v>29</v>
      </c>
      <c r="P11" s="127">
        <f>(N11-O11*60)</f>
        <v>47.677000000000135</v>
      </c>
      <c r="Q11" s="128">
        <f>RANK(N11,$N$10:$N$12,1)</f>
        <v>3</v>
      </c>
    </row>
    <row r="12" spans="1:17" x14ac:dyDescent="0.25">
      <c r="A12" s="126">
        <v>25</v>
      </c>
      <c r="B12" s="158">
        <v>4</v>
      </c>
      <c r="C12" s="126" t="s">
        <v>18</v>
      </c>
      <c r="D12" s="126" t="s">
        <v>110</v>
      </c>
      <c r="E12" s="97">
        <v>19</v>
      </c>
      <c r="F12" s="97">
        <v>22.06</v>
      </c>
      <c r="G12" s="97">
        <v>48</v>
      </c>
      <c r="H12" s="97">
        <v>49.63</v>
      </c>
      <c r="I12" s="127">
        <f>((G12*60)+H12)-((E12*60)+F12)</f>
        <v>1767.5700000000002</v>
      </c>
      <c r="J12" s="127">
        <f>ROUNDDOWN(I12/60,0)</f>
        <v>29</v>
      </c>
      <c r="K12" s="127">
        <f>(I12-J12*60)</f>
        <v>27.570000000000164</v>
      </c>
      <c r="L12" s="7" t="s">
        <v>120</v>
      </c>
      <c r="M12" s="97"/>
      <c r="N12" s="127">
        <f>I12-M12</f>
        <v>1767.5700000000002</v>
      </c>
      <c r="O12" s="127">
        <f>ROUNDDOWN(N12/60,0)</f>
        <v>29</v>
      </c>
      <c r="P12" s="127">
        <f>(N12-O12*60)</f>
        <v>27.570000000000164</v>
      </c>
      <c r="Q12" s="128">
        <f>RANK(N12,$N$10:$N$16,1)</f>
        <v>2</v>
      </c>
    </row>
    <row r="13" spans="1:17" x14ac:dyDescent="0.25">
      <c r="A13" s="158">
        <v>47</v>
      </c>
      <c r="B13" s="158">
        <v>5</v>
      </c>
      <c r="C13" s="158" t="s">
        <v>19</v>
      </c>
      <c r="D13" s="126" t="s">
        <v>146</v>
      </c>
      <c r="E13" s="65">
        <v>31</v>
      </c>
      <c r="F13" s="65">
        <v>32.79</v>
      </c>
      <c r="G13" s="65">
        <v>63</v>
      </c>
      <c r="H13" s="65">
        <v>44.97</v>
      </c>
      <c r="I13" s="127">
        <f>((G13*60)+H13)-((E13*60)+F13)</f>
        <v>1932.1799999999998</v>
      </c>
      <c r="J13" s="127">
        <f>ROUNDDOWN(I13/60,0)</f>
        <v>32</v>
      </c>
      <c r="K13" s="127">
        <f>(I13-J13*60)</f>
        <v>12.179999999999836</v>
      </c>
      <c r="L13" s="161">
        <v>54</v>
      </c>
      <c r="M13" s="65">
        <f>15.51*6.3</f>
        <v>97.712999999999994</v>
      </c>
      <c r="N13" s="127">
        <f>I13-M13</f>
        <v>1834.4669999999999</v>
      </c>
      <c r="O13" s="127">
        <f>ROUNDDOWN(N13/60,0)</f>
        <v>30</v>
      </c>
      <c r="P13" s="127">
        <f>(N13-O13*60)</f>
        <v>34.466999999999871</v>
      </c>
      <c r="Q13" s="128">
        <f>RANK(N13,$N$10:$N$16,1)</f>
        <v>4</v>
      </c>
    </row>
    <row r="14" spans="1:17" x14ac:dyDescent="0.25">
      <c r="A14" s="126">
        <v>24</v>
      </c>
      <c r="B14" s="65">
        <v>3</v>
      </c>
      <c r="C14" s="126" t="s">
        <v>23</v>
      </c>
      <c r="D14" s="126" t="s">
        <v>108</v>
      </c>
      <c r="E14" s="65">
        <v>19</v>
      </c>
      <c r="F14" s="65">
        <v>9.3800000000000008</v>
      </c>
      <c r="G14" s="65">
        <v>53</v>
      </c>
      <c r="H14" s="65">
        <v>2.13</v>
      </c>
      <c r="I14" s="127">
        <f>((G14*60)+H14)-((E14*60)+F14)</f>
        <v>2032.75</v>
      </c>
      <c r="J14" s="127">
        <f>ROUNDDOWN(I14/60,0)</f>
        <v>33</v>
      </c>
      <c r="K14" s="127">
        <f>(I14-J14*60)</f>
        <v>52.75</v>
      </c>
      <c r="L14" s="7">
        <v>46</v>
      </c>
      <c r="M14" s="65">
        <f>5.36*6.3</f>
        <v>33.768000000000001</v>
      </c>
      <c r="N14" s="127">
        <f>I14-M14</f>
        <v>1998.982</v>
      </c>
      <c r="O14" s="127">
        <f>ROUNDDOWN(N14/60,0)</f>
        <v>33</v>
      </c>
      <c r="P14" s="127">
        <f>(N14-O14*60)</f>
        <v>18.981999999999971</v>
      </c>
      <c r="Q14" s="128">
        <f>RANK(N14,$N$10:$N$16,1)</f>
        <v>5</v>
      </c>
    </row>
  </sheetData>
  <sortState ref="A10:Q14">
    <sortCondition ref="Q10:Q14"/>
  </sortState>
  <mergeCells count="3">
    <mergeCell ref="E9:F9"/>
    <mergeCell ref="G9:H9"/>
    <mergeCell ref="J8:K8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0"/>
  <sheetViews>
    <sheetView workbookViewId="0">
      <selection activeCell="A7" sqref="A7:Q9"/>
    </sheetView>
  </sheetViews>
  <sheetFormatPr defaultRowHeight="15" x14ac:dyDescent="0.25"/>
  <cols>
    <col min="1" max="1" width="5.5703125" customWidth="1"/>
    <col min="2" max="2" width="5.7109375" customWidth="1"/>
    <col min="9" max="9" width="9.140625" customWidth="1"/>
    <col min="10" max="11" width="9.140625" style="126"/>
    <col min="12" max="12" width="9.140625" hidden="1" customWidth="1"/>
    <col min="14" max="14" width="0" hidden="1" customWidth="1"/>
  </cols>
  <sheetData>
    <row r="7" spans="1:17" ht="21.75" thickBot="1" x14ac:dyDescent="0.4">
      <c r="A7" s="39"/>
      <c r="B7" s="40" t="s">
        <v>25</v>
      </c>
      <c r="C7" s="39"/>
      <c r="D7" s="39"/>
      <c r="E7" s="39"/>
      <c r="F7" s="39"/>
      <c r="G7" s="39"/>
      <c r="H7" s="39"/>
      <c r="I7" s="39"/>
      <c r="J7" s="178" t="s">
        <v>145</v>
      </c>
      <c r="K7" s="178"/>
      <c r="L7" s="39"/>
      <c r="M7" s="39"/>
      <c r="N7" s="39"/>
      <c r="O7" s="177" t="s">
        <v>144</v>
      </c>
      <c r="P7" s="177"/>
      <c r="Q7" s="39"/>
    </row>
    <row r="8" spans="1:17" ht="15.75" thickBot="1" x14ac:dyDescent="0.3">
      <c r="A8" s="90" t="s">
        <v>2</v>
      </c>
      <c r="B8" s="87" t="s">
        <v>3</v>
      </c>
      <c r="C8" s="87" t="s">
        <v>4</v>
      </c>
      <c r="D8" s="88" t="s">
        <v>5</v>
      </c>
      <c r="E8" s="175" t="s">
        <v>7</v>
      </c>
      <c r="F8" s="176"/>
      <c r="G8" s="175" t="s">
        <v>8</v>
      </c>
      <c r="H8" s="176"/>
      <c r="I8" s="91" t="s">
        <v>9</v>
      </c>
      <c r="J8" s="123" t="s">
        <v>13</v>
      </c>
      <c r="K8" s="123" t="s">
        <v>14</v>
      </c>
      <c r="L8" s="89" t="s">
        <v>10</v>
      </c>
      <c r="M8" s="89" t="s">
        <v>11</v>
      </c>
      <c r="N8" s="93" t="s">
        <v>12</v>
      </c>
      <c r="O8" s="94" t="s">
        <v>13</v>
      </c>
      <c r="P8" s="94" t="s">
        <v>14</v>
      </c>
      <c r="Q8" s="95" t="s">
        <v>15</v>
      </c>
    </row>
    <row r="9" spans="1:17" x14ac:dyDescent="0.25">
      <c r="A9" s="126">
        <v>35</v>
      </c>
      <c r="B9" s="86">
        <v>2</v>
      </c>
      <c r="C9" s="126" t="s">
        <v>19</v>
      </c>
      <c r="D9" s="126" t="s">
        <v>22</v>
      </c>
      <c r="E9" s="86">
        <v>23</v>
      </c>
      <c r="F9" s="86">
        <v>39.65</v>
      </c>
      <c r="G9" s="86">
        <v>53</v>
      </c>
      <c r="H9" s="86">
        <v>2.87</v>
      </c>
      <c r="I9" s="127">
        <f t="shared" ref="I9" si="0">((G9*60)+H9)-((E9*60)+F9)</f>
        <v>1763.2199999999998</v>
      </c>
      <c r="J9" s="127">
        <f t="shared" ref="J9" si="1">ROUNDDOWN(I9/60,0)</f>
        <v>29</v>
      </c>
      <c r="K9" s="127">
        <f t="shared" ref="K9" si="2">(I9-J9*60)</f>
        <v>23.2199999999998</v>
      </c>
      <c r="L9" s="7">
        <v>62</v>
      </c>
      <c r="M9" s="86">
        <f>24.4*6.3</f>
        <v>153.72</v>
      </c>
      <c r="N9" s="127">
        <f t="shared" ref="N9" si="3">I9-M9</f>
        <v>1609.4999999999998</v>
      </c>
      <c r="O9" s="127">
        <f t="shared" ref="O9" si="4">ROUNDDOWN(N9/60,0)</f>
        <v>26</v>
      </c>
      <c r="P9" s="127">
        <f t="shared" ref="P9" si="5">(N9-O9*60)</f>
        <v>49.499999999999773</v>
      </c>
      <c r="Q9" s="128">
        <f>RANK(N9,$N$9:$N$14,1)</f>
        <v>1</v>
      </c>
    </row>
    <row r="10" spans="1:17" x14ac:dyDescent="0.25">
      <c r="A10" s="39"/>
      <c r="B10" s="39"/>
      <c r="C10" s="39"/>
      <c r="D10" s="39"/>
      <c r="E10" s="41"/>
      <c r="F10" s="42"/>
      <c r="G10" s="41"/>
      <c r="H10" s="42"/>
      <c r="I10" s="39"/>
      <c r="L10" s="41"/>
      <c r="M10" s="39"/>
      <c r="N10" s="39"/>
      <c r="O10" s="92"/>
      <c r="P10" s="92"/>
      <c r="Q10" s="92"/>
    </row>
  </sheetData>
  <mergeCells count="4">
    <mergeCell ref="E8:F8"/>
    <mergeCell ref="G8:H8"/>
    <mergeCell ref="J7:K7"/>
    <mergeCell ref="O7:P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All Results</vt:lpstr>
      <vt:lpstr>Mens 4x</vt:lpstr>
      <vt:lpstr>Mixed 4x</vt:lpstr>
      <vt:lpstr>Mens 4+-</vt:lpstr>
      <vt:lpstr>Womens 4+-</vt:lpstr>
      <vt:lpstr>Mens 2x</vt:lpstr>
      <vt:lpstr>Womens 2x</vt:lpstr>
      <vt:lpstr>Womens 1x</vt:lpstr>
      <vt:lpstr>Mixed 2x</vt:lpstr>
      <vt:lpstr>Mens 2-</vt:lpstr>
      <vt:lpstr>Men 1x</vt:lpstr>
      <vt:lpstr>Novice</vt:lpstr>
      <vt:lpstr>Womens 4x</vt:lpstr>
      <vt:lpstr>Fastest Boat</vt:lpstr>
      <vt:lpstr>Race Draw</vt:lpstr>
      <vt:lpstr>Sheet1</vt:lpstr>
      <vt:lpstr>Sheet2</vt:lpstr>
      <vt:lpstr>'All Results'!Print_Area</vt:lpstr>
      <vt:lpstr>'Mens 2-'!Print_Area</vt:lpstr>
      <vt:lpstr>'Mens 4+-'!Print_Area</vt:lpstr>
      <vt:lpstr>'Mens 4x'!Print_Area</vt:lpstr>
      <vt:lpstr>'Mixed 2x'!Print_Area</vt:lpstr>
      <vt:lpstr>Novice!Print_Area</vt:lpstr>
      <vt:lpstr>'Race Draw'!Print_Area</vt:lpstr>
      <vt:lpstr>Sheet2!Print_Area</vt:lpstr>
      <vt:lpstr>'Womens 2x'!Print_Area</vt:lpstr>
      <vt:lpstr>'Womens 4+-'!Print_Area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user</cp:lastModifiedBy>
  <cp:lastPrinted>2017-03-11T23:15:03Z</cp:lastPrinted>
  <dcterms:created xsi:type="dcterms:W3CDTF">2016-03-05T18:35:32Z</dcterms:created>
  <dcterms:modified xsi:type="dcterms:W3CDTF">2017-03-12T23:53:26Z</dcterms:modified>
</cp:coreProperties>
</file>